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210" windowWidth="13395" windowHeight="7560"/>
  </bookViews>
  <sheets>
    <sheet name="Data" sheetId="1" r:id="rId1"/>
    <sheet name="Graphs" sheetId="2" r:id="rId2"/>
  </sheets>
  <calcPr calcId="145621"/>
</workbook>
</file>

<file path=xl/calcChain.xml><?xml version="1.0" encoding="utf-8"?>
<calcChain xmlns="http://schemas.openxmlformats.org/spreadsheetml/2006/main">
  <c r="S27" i="1" l="1"/>
  <c r="R27" i="1"/>
  <c r="V27" i="1" s="1"/>
  <c r="Q27" i="1"/>
  <c r="U27" i="1" s="1"/>
  <c r="O27" i="1"/>
  <c r="N27" i="1"/>
  <c r="M27" i="1"/>
  <c r="S26" i="1"/>
  <c r="R26" i="1"/>
  <c r="V26" i="1" s="1"/>
  <c r="Q26" i="1"/>
  <c r="U26" i="1" s="1"/>
  <c r="O26" i="1"/>
  <c r="N26" i="1"/>
  <c r="M26" i="1"/>
  <c r="S25" i="1"/>
  <c r="R25" i="1"/>
  <c r="V25" i="1" s="1"/>
  <c r="Q25" i="1"/>
  <c r="O25" i="1"/>
  <c r="N25" i="1"/>
  <c r="M25" i="1"/>
  <c r="S24" i="1"/>
  <c r="R24" i="1"/>
  <c r="Q24" i="1"/>
  <c r="O24" i="1"/>
  <c r="N24" i="1"/>
  <c r="M24" i="1"/>
  <c r="S23" i="1"/>
  <c r="R23" i="1"/>
  <c r="Q23" i="1"/>
  <c r="U23" i="1" s="1"/>
  <c r="O23" i="1"/>
  <c r="N23" i="1"/>
  <c r="M23" i="1"/>
  <c r="S22" i="1"/>
  <c r="R22" i="1"/>
  <c r="V22" i="1" s="1"/>
  <c r="Q22" i="1"/>
  <c r="U22" i="1" s="1"/>
  <c r="O22" i="1"/>
  <c r="N22" i="1"/>
  <c r="M22" i="1"/>
  <c r="S21" i="1"/>
  <c r="R21" i="1"/>
  <c r="V21" i="1" s="1"/>
  <c r="Q21" i="1"/>
  <c r="O21" i="1"/>
  <c r="N21" i="1"/>
  <c r="M21" i="1"/>
  <c r="S20" i="1"/>
  <c r="R20" i="1"/>
  <c r="Q20" i="1"/>
  <c r="O20" i="1"/>
  <c r="N20" i="1"/>
  <c r="M20" i="1"/>
  <c r="S19" i="1"/>
  <c r="R19" i="1"/>
  <c r="Q19" i="1"/>
  <c r="U19" i="1" s="1"/>
  <c r="O19" i="1"/>
  <c r="N19" i="1"/>
  <c r="M19" i="1"/>
  <c r="S18" i="1"/>
  <c r="R18" i="1"/>
  <c r="V19" i="1" s="1"/>
  <c r="Q18" i="1"/>
  <c r="U18" i="1" s="1"/>
  <c r="O18" i="1"/>
  <c r="N18" i="1"/>
  <c r="M18" i="1"/>
  <c r="R17" i="1"/>
  <c r="V23" i="1" s="1"/>
  <c r="Q17" i="1"/>
  <c r="N17" i="1"/>
  <c r="M17" i="1"/>
  <c r="U16" i="1"/>
  <c r="R16" i="1"/>
  <c r="Q16" i="1"/>
  <c r="U24" i="1" s="1"/>
  <c r="N16" i="1"/>
  <c r="M16" i="1"/>
  <c r="K25" i="1"/>
  <c r="J25" i="1"/>
  <c r="A59" i="1"/>
  <c r="A58" i="1"/>
  <c r="A56" i="1"/>
  <c r="A55" i="1"/>
  <c r="A54" i="1"/>
  <c r="A53" i="1"/>
  <c r="A52" i="1"/>
  <c r="A51" i="1"/>
  <c r="A50" i="1"/>
  <c r="A49" i="1"/>
  <c r="A48" i="1"/>
  <c r="A43" i="1"/>
  <c r="A42" i="1"/>
  <c r="A41" i="1"/>
  <c r="A57" i="1" s="1"/>
  <c r="A40" i="1"/>
  <c r="A39" i="1"/>
  <c r="A38" i="1"/>
  <c r="A37" i="1"/>
  <c r="A36" i="1"/>
  <c r="A35" i="1"/>
  <c r="A34" i="1"/>
  <c r="A33" i="1"/>
  <c r="A32" i="1"/>
  <c r="F56" i="1"/>
  <c r="E56" i="1"/>
  <c r="D56" i="1"/>
  <c r="C56" i="1"/>
  <c r="B56" i="1"/>
  <c r="B40" i="1"/>
  <c r="C40" i="1" s="1"/>
  <c r="D40" i="1" s="1"/>
  <c r="E40" i="1" s="1"/>
  <c r="F40" i="1" s="1"/>
  <c r="F20" i="1"/>
  <c r="K59" i="1"/>
  <c r="J59" i="1"/>
  <c r="F59" i="1"/>
  <c r="E59" i="1"/>
  <c r="C57" i="1"/>
  <c r="C54" i="1"/>
  <c r="D53" i="1"/>
  <c r="B53" i="1"/>
  <c r="E50" i="1"/>
  <c r="D50" i="1"/>
  <c r="C50" i="1"/>
  <c r="B43" i="1"/>
  <c r="C43" i="1" s="1"/>
  <c r="D43" i="1" s="1"/>
  <c r="E43" i="1" s="1"/>
  <c r="F43" i="1" s="1"/>
  <c r="G43" i="1" s="1"/>
  <c r="H43" i="1" s="1"/>
  <c r="I43" i="1" s="1"/>
  <c r="J43" i="1" s="1"/>
  <c r="K43" i="1" s="1"/>
  <c r="B42" i="1"/>
  <c r="B58" i="1" s="1"/>
  <c r="B41" i="1"/>
  <c r="C41" i="1" s="1"/>
  <c r="D41" i="1" s="1"/>
  <c r="E41" i="1" s="1"/>
  <c r="F41" i="1" s="1"/>
  <c r="F57" i="1" s="1"/>
  <c r="B39" i="1"/>
  <c r="B55" i="1" s="1"/>
  <c r="B38" i="1"/>
  <c r="C38" i="1" s="1"/>
  <c r="D38" i="1" s="1"/>
  <c r="E38" i="1" s="1"/>
  <c r="C37" i="1"/>
  <c r="D37" i="1" s="1"/>
  <c r="E37" i="1" s="1"/>
  <c r="F37" i="1" s="1"/>
  <c r="F53" i="1" s="1"/>
  <c r="B37" i="1"/>
  <c r="B36" i="1"/>
  <c r="C36" i="1" s="1"/>
  <c r="D36" i="1" s="1"/>
  <c r="E36" i="1" s="1"/>
  <c r="F36" i="1" s="1"/>
  <c r="F52" i="1" s="1"/>
  <c r="B35" i="1"/>
  <c r="B51" i="1" s="1"/>
  <c r="B34" i="1"/>
  <c r="C34" i="1" s="1"/>
  <c r="D34" i="1" s="1"/>
  <c r="E34" i="1" s="1"/>
  <c r="C33" i="1"/>
  <c r="D33" i="1" s="1"/>
  <c r="D49" i="1" s="1"/>
  <c r="B33" i="1"/>
  <c r="B49" i="1" s="1"/>
  <c r="F21" i="1"/>
  <c r="E21" i="1"/>
  <c r="G20" i="1"/>
  <c r="H20" i="1" s="1"/>
  <c r="I20" i="1" s="1"/>
  <c r="J20" i="1" s="1"/>
  <c r="K20" i="1" s="1"/>
  <c r="E20" i="1"/>
  <c r="D20" i="1"/>
  <c r="G19" i="1"/>
  <c r="H19" i="1" s="1"/>
  <c r="I19" i="1" s="1"/>
  <c r="J19" i="1" s="1"/>
  <c r="K19" i="1" s="1"/>
  <c r="K21" i="1" s="1"/>
  <c r="F19" i="1"/>
  <c r="D19" i="1"/>
  <c r="C19" i="1"/>
  <c r="E16" i="1"/>
  <c r="U20" i="1" l="1"/>
  <c r="V16" i="1"/>
  <c r="U17" i="1"/>
  <c r="V20" i="1"/>
  <c r="U21" i="1"/>
  <c r="V24" i="1"/>
  <c r="U25" i="1"/>
  <c r="V17" i="1"/>
  <c r="V18" i="1"/>
  <c r="G21" i="1"/>
  <c r="B59" i="1"/>
  <c r="G59" i="1"/>
  <c r="C59" i="1"/>
  <c r="I59" i="1"/>
  <c r="C42" i="1"/>
  <c r="D42" i="1" s="1"/>
  <c r="E42" i="1" s="1"/>
  <c r="F42" i="1" s="1"/>
  <c r="G42" i="1" s="1"/>
  <c r="H42" i="1" s="1"/>
  <c r="I42" i="1" s="1"/>
  <c r="J42" i="1" s="1"/>
  <c r="K42" i="1" s="1"/>
  <c r="K58" i="1" s="1"/>
  <c r="C35" i="1"/>
  <c r="C49" i="1"/>
  <c r="D52" i="1"/>
  <c r="C53" i="1"/>
  <c r="B54" i="1"/>
  <c r="B57" i="1"/>
  <c r="H58" i="1"/>
  <c r="J21" i="1"/>
  <c r="E52" i="1"/>
  <c r="C39" i="1"/>
  <c r="B50" i="1"/>
  <c r="B52" i="1"/>
  <c r="E53" i="1"/>
  <c r="D54" i="1"/>
  <c r="D57" i="1"/>
  <c r="D59" i="1"/>
  <c r="H59" i="1"/>
  <c r="H21" i="1"/>
  <c r="C52" i="1"/>
  <c r="E54" i="1"/>
  <c r="E57" i="1"/>
  <c r="G58" i="1"/>
  <c r="I21" i="1"/>
  <c r="G36" i="1"/>
  <c r="E33" i="1"/>
  <c r="G17" i="1"/>
  <c r="E27" i="1"/>
  <c r="C26" i="1"/>
  <c r="D26" i="1" s="1"/>
  <c r="E26" i="1" s="1"/>
  <c r="F26" i="1" s="1"/>
  <c r="G26" i="1" s="1"/>
  <c r="H26" i="1" s="1"/>
  <c r="I26" i="1" s="1"/>
  <c r="J26" i="1" s="1"/>
  <c r="K26" i="1" s="1"/>
  <c r="A66" i="2"/>
  <c r="Q13" i="1"/>
  <c r="M13" i="1"/>
  <c r="A34" i="2"/>
  <c r="A2" i="2"/>
  <c r="H17" i="1" l="1"/>
  <c r="I17" i="1" s="1"/>
  <c r="J17" i="1" s="1"/>
  <c r="K17" i="1" s="1"/>
  <c r="C58" i="1"/>
  <c r="I58" i="1"/>
  <c r="J58" i="1"/>
  <c r="E58" i="1"/>
  <c r="D58" i="1"/>
  <c r="F58" i="1"/>
  <c r="D39" i="1"/>
  <c r="C55" i="1"/>
  <c r="D35" i="1"/>
  <c r="C51" i="1"/>
  <c r="H36" i="1"/>
  <c r="G52" i="1"/>
  <c r="F33" i="1"/>
  <c r="E49" i="1"/>
  <c r="B30" i="1"/>
  <c r="B31" i="1"/>
  <c r="C61" i="1"/>
  <c r="D61" i="1" s="1"/>
  <c r="E61" i="1" s="1"/>
  <c r="F61" i="1" s="1"/>
  <c r="G61" i="1" s="1"/>
  <c r="H61" i="1" s="1"/>
  <c r="I61" i="1" s="1"/>
  <c r="J61" i="1" s="1"/>
  <c r="K61" i="1" s="1"/>
  <c r="S17" i="1" l="1"/>
  <c r="O17" i="1"/>
  <c r="E35" i="1"/>
  <c r="D51" i="1"/>
  <c r="E39" i="1"/>
  <c r="D55" i="1"/>
  <c r="I36" i="1"/>
  <c r="H52" i="1"/>
  <c r="G33" i="1"/>
  <c r="F49" i="1"/>
  <c r="B18" i="1"/>
  <c r="F39" i="1" l="1"/>
  <c r="E55" i="1"/>
  <c r="F35" i="1"/>
  <c r="E51" i="1"/>
  <c r="J36" i="1"/>
  <c r="I52" i="1"/>
  <c r="H33" i="1"/>
  <c r="G49" i="1"/>
  <c r="C18" i="1"/>
  <c r="B32" i="1"/>
  <c r="C15" i="1"/>
  <c r="G35" i="1" l="1"/>
  <c r="F51" i="1"/>
  <c r="F55" i="1"/>
  <c r="K36" i="1"/>
  <c r="K52" i="1" s="1"/>
  <c r="J52" i="1"/>
  <c r="I33" i="1"/>
  <c r="H49" i="1"/>
  <c r="B48" i="1"/>
  <c r="D15" i="1"/>
  <c r="E15" i="1" s="1"/>
  <c r="F15" i="1" s="1"/>
  <c r="G15" i="1" s="1"/>
  <c r="H15" i="1" s="1"/>
  <c r="I15" i="1" s="1"/>
  <c r="J15" i="1" s="1"/>
  <c r="K15" i="1" s="1"/>
  <c r="C31" i="1"/>
  <c r="D31" i="1" s="1"/>
  <c r="E31" i="1" s="1"/>
  <c r="F31" i="1" s="1"/>
  <c r="G31" i="1" s="1"/>
  <c r="H31" i="1" s="1"/>
  <c r="I31" i="1" s="1"/>
  <c r="J31" i="1" s="1"/>
  <c r="K31" i="1" s="1"/>
  <c r="C20" i="1"/>
  <c r="B21" i="1"/>
  <c r="B20" i="1"/>
  <c r="D18" i="1"/>
  <c r="C32" i="1"/>
  <c r="A31" i="1"/>
  <c r="A47" i="1" s="1"/>
  <c r="B47" i="1"/>
  <c r="H35" i="1" l="1"/>
  <c r="G51" i="1"/>
  <c r="J33" i="1"/>
  <c r="I49" i="1"/>
  <c r="E18" i="1"/>
  <c r="D21" i="1"/>
  <c r="C48" i="1"/>
  <c r="F27" i="1"/>
  <c r="C21" i="1"/>
  <c r="B46" i="1"/>
  <c r="N15" i="1"/>
  <c r="S15" i="1"/>
  <c r="Q15" i="1"/>
  <c r="R15" i="1"/>
  <c r="O15" i="1"/>
  <c r="M15" i="1"/>
  <c r="C14" i="1"/>
  <c r="C30" i="1" s="1"/>
  <c r="I35" i="1" l="1"/>
  <c r="H51" i="1"/>
  <c r="K33" i="1"/>
  <c r="K49" i="1" s="1"/>
  <c r="J49" i="1"/>
  <c r="F18" i="1"/>
  <c r="D32" i="1"/>
  <c r="G27" i="1"/>
  <c r="E22" i="1"/>
  <c r="C47" i="1"/>
  <c r="D14" i="1"/>
  <c r="D30" i="1" s="1"/>
  <c r="C46" i="1"/>
  <c r="G18" i="1" l="1"/>
  <c r="F34" i="1"/>
  <c r="J35" i="1"/>
  <c r="I51" i="1"/>
  <c r="D48" i="1"/>
  <c r="E32" i="1"/>
  <c r="H27" i="1"/>
  <c r="F22" i="1"/>
  <c r="D47" i="1"/>
  <c r="E14" i="1"/>
  <c r="E30" i="1" s="1"/>
  <c r="D46" i="1"/>
  <c r="K35" i="1" l="1"/>
  <c r="K51" i="1" s="1"/>
  <c r="J51" i="1"/>
  <c r="F38" i="1"/>
  <c r="G34" i="1"/>
  <c r="F50" i="1"/>
  <c r="H18" i="1"/>
  <c r="G24" i="1"/>
  <c r="G40" i="1" s="1"/>
  <c r="G56" i="1" s="1"/>
  <c r="G16" i="1"/>
  <c r="F32" i="1"/>
  <c r="E48" i="1"/>
  <c r="I27" i="1"/>
  <c r="G25" i="1"/>
  <c r="G41" i="1" s="1"/>
  <c r="G22" i="1"/>
  <c r="G23" i="1"/>
  <c r="G39" i="1" s="1"/>
  <c r="E47" i="1"/>
  <c r="F14" i="1"/>
  <c r="F30" i="1" s="1"/>
  <c r="E46" i="1"/>
  <c r="H40" i="1" l="1"/>
  <c r="H56" i="1" s="1"/>
  <c r="G55" i="1"/>
  <c r="I18" i="1"/>
  <c r="H24" i="1"/>
  <c r="G57" i="1"/>
  <c r="H34" i="1"/>
  <c r="G50" i="1"/>
  <c r="G38" i="1"/>
  <c r="F54" i="1"/>
  <c r="H16" i="1"/>
  <c r="G37" i="1"/>
  <c r="G32" i="1"/>
  <c r="F48" i="1"/>
  <c r="J27" i="1"/>
  <c r="H23" i="1"/>
  <c r="H39" i="1" s="1"/>
  <c r="H25" i="1"/>
  <c r="H41" i="1" s="1"/>
  <c r="H22" i="1"/>
  <c r="F47" i="1"/>
  <c r="G14" i="1"/>
  <c r="G30" i="1" s="1"/>
  <c r="F46" i="1"/>
  <c r="I40" i="1" l="1"/>
  <c r="I56" i="1" s="1"/>
  <c r="H55" i="1"/>
  <c r="H38" i="1"/>
  <c r="G54" i="1"/>
  <c r="I34" i="1"/>
  <c r="H50" i="1"/>
  <c r="J18" i="1"/>
  <c r="I24" i="1"/>
  <c r="H57" i="1"/>
  <c r="H37" i="1"/>
  <c r="G53" i="1"/>
  <c r="I16" i="1"/>
  <c r="H32" i="1"/>
  <c r="G48" i="1"/>
  <c r="K27" i="1"/>
  <c r="I23" i="1"/>
  <c r="I39" i="1" s="1"/>
  <c r="I25" i="1"/>
  <c r="I41" i="1" s="1"/>
  <c r="I22" i="1"/>
  <c r="G47" i="1"/>
  <c r="H14" i="1"/>
  <c r="H30" i="1" s="1"/>
  <c r="G46" i="1"/>
  <c r="I57" i="1" l="1"/>
  <c r="I55" i="1"/>
  <c r="K18" i="1"/>
  <c r="K24" i="1" s="1"/>
  <c r="J24" i="1"/>
  <c r="I38" i="1"/>
  <c r="H54" i="1"/>
  <c r="J34" i="1"/>
  <c r="I50" i="1"/>
  <c r="I37" i="1"/>
  <c r="H53" i="1"/>
  <c r="J16" i="1"/>
  <c r="I32" i="1"/>
  <c r="H48" i="1"/>
  <c r="J23" i="1"/>
  <c r="J39" i="1" s="1"/>
  <c r="J22" i="1"/>
  <c r="J41" i="1"/>
  <c r="H47" i="1"/>
  <c r="I14" i="1"/>
  <c r="I30" i="1" s="1"/>
  <c r="H46" i="1"/>
  <c r="O16" i="1" l="1"/>
  <c r="S16" i="1"/>
  <c r="J40" i="1"/>
  <c r="J57" i="1"/>
  <c r="J55" i="1"/>
  <c r="J38" i="1"/>
  <c r="I54" i="1"/>
  <c r="K34" i="1"/>
  <c r="K50" i="1" s="1"/>
  <c r="J50" i="1"/>
  <c r="J37" i="1"/>
  <c r="I53" i="1"/>
  <c r="K16" i="1"/>
  <c r="J32" i="1"/>
  <c r="I48" i="1"/>
  <c r="K22" i="1"/>
  <c r="K23" i="1"/>
  <c r="I47" i="1"/>
  <c r="J14" i="1"/>
  <c r="J30" i="1" s="1"/>
  <c r="I46" i="1"/>
  <c r="W19" i="1" l="1"/>
  <c r="W20" i="1"/>
  <c r="W24" i="1"/>
  <c r="W21" i="1"/>
  <c r="W26" i="1"/>
  <c r="W23" i="1"/>
  <c r="W25" i="1"/>
  <c r="W27" i="1"/>
  <c r="W16" i="1"/>
  <c r="W22" i="1"/>
  <c r="W18" i="1"/>
  <c r="W17" i="1"/>
  <c r="K40" i="1"/>
  <c r="K56" i="1" s="1"/>
  <c r="J56" i="1"/>
  <c r="K39" i="1"/>
  <c r="K55" i="1" s="1"/>
  <c r="K38" i="1"/>
  <c r="K54" i="1" s="1"/>
  <c r="J54" i="1"/>
  <c r="K41" i="1"/>
  <c r="K57" i="1" s="1"/>
  <c r="K37" i="1"/>
  <c r="K53" i="1" s="1"/>
  <c r="J53" i="1"/>
  <c r="K32" i="1"/>
  <c r="J48" i="1"/>
  <c r="J47" i="1"/>
  <c r="K14" i="1"/>
  <c r="K30" i="1" s="1"/>
  <c r="J46" i="1"/>
  <c r="K48" i="1" l="1"/>
  <c r="K47" i="1"/>
  <c r="K46" i="1"/>
  <c r="U15" i="1" l="1"/>
  <c r="V15" i="1"/>
  <c r="W15" i="1"/>
</calcChain>
</file>

<file path=xl/sharedStrings.xml><?xml version="1.0" encoding="utf-8"?>
<sst xmlns="http://schemas.openxmlformats.org/spreadsheetml/2006/main" count="47" uniqueCount="41">
  <si>
    <t>Annual Costs</t>
  </si>
  <si>
    <t>Cumulative Costs</t>
  </si>
  <si>
    <t>Option 2 - subscription now</t>
  </si>
  <si>
    <t>Option 0 - drop maintenance, keep using AutoCAD</t>
  </si>
  <si>
    <t>AutoCAD maintenance cost 2016</t>
  </si>
  <si>
    <t>AutoCAD subscription cost 2016</t>
  </si>
  <si>
    <t>Option 3 - subscription in 2017</t>
  </si>
  <si>
    <t>Option 4 - subscription in 2018</t>
  </si>
  <si>
    <t>Option 5 - subscription in 2019</t>
  </si>
  <si>
    <t>Option 6 - abandon maintenance, subscription in 2020</t>
  </si>
  <si>
    <t>Option 7 - abandon maintenance, subscription in 2022</t>
  </si>
  <si>
    <t>Option 8 - abandon maintenance, subscription in 2022 (3-year 50% discount)</t>
  </si>
  <si>
    <t>Option 9 - BricsCAD Pro with maintenance</t>
  </si>
  <si>
    <t>Option 10 - BricsCAD Pro with maintenance in 2020</t>
  </si>
  <si>
    <t>BricsCAD Pro maintenance cost 2017</t>
  </si>
  <si>
    <t>BricsCAD Pro purchase + maintenance cost 2017</t>
  </si>
  <si>
    <t>3 Year</t>
  </si>
  <si>
    <t>5 Year</t>
  </si>
  <si>
    <t>10 Year</t>
  </si>
  <si>
    <t>Input Variables</t>
  </si>
  <si>
    <t>CAD software subscription and maintenance cost comparison</t>
  </si>
  <si>
    <t>Rank</t>
  </si>
  <si>
    <t>Year number</t>
  </si>
  <si>
    <t>Average Annual Costs</t>
  </si>
  <si>
    <t>AutoCAD subscription increase 2020 on</t>
  </si>
  <si>
    <t>AutoCAD subscription to maintenance ratio post 3-year freeze</t>
  </si>
  <si>
    <t>Key</t>
  </si>
  <si>
    <t>Zero cost</t>
  </si>
  <si>
    <t>Autodesk maintenance</t>
  </si>
  <si>
    <t>Autodesk subscription</t>
  </si>
  <si>
    <t>BricsCAD purchase</t>
  </si>
  <si>
    <t>BricsCAD maintenance (All-In)</t>
  </si>
  <si>
    <t>Source: Steve Johnson</t>
  </si>
  <si>
    <t>www.blog.cadnauseam.com</t>
  </si>
  <si>
    <t>Input</t>
  </si>
  <si>
    <t>BricsCAD prices annual increase</t>
  </si>
  <si>
    <t>Option 1c - stay on maintenance (0% increase 2020/2021)</t>
  </si>
  <si>
    <t>Option 1d - stay on maintenance (20% increase 2020, 0% 2021)</t>
  </si>
  <si>
    <t>AutoCAD maintenance increase 2022 on</t>
  </si>
  <si>
    <t>Option 8a - abandon maintenance, subscription in 2022 (permanent 50% discount)</t>
  </si>
  <si>
    <t>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</si>
</sst>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8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2" fillId="5" borderId="3" applyNumberFormat="0" applyFont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8" fillId="10" borderId="0" applyNumberFormat="0" applyBorder="0" applyAlignment="0" applyProtection="0"/>
    <xf numFmtId="0" fontId="12" fillId="12" borderId="4" applyNumberFormat="0" applyAlignment="0" applyProtection="0"/>
  </cellStyleXfs>
  <cellXfs count="32">
    <xf numFmtId="0" fontId="0" fillId="0" borderId="0" xfId="0"/>
    <xf numFmtId="0" fontId="1" fillId="0" borderId="0" xfId="0" applyFont="1"/>
    <xf numFmtId="1" fontId="9" fillId="11" borderId="0" xfId="8" applyNumberFormat="1" applyFont="1" applyFill="1"/>
    <xf numFmtId="0" fontId="0" fillId="0" borderId="0" xfId="0" applyFont="1"/>
    <xf numFmtId="1" fontId="0" fillId="0" borderId="0" xfId="0" applyNumberFormat="1" applyFont="1"/>
    <xf numFmtId="0" fontId="10" fillId="0" borderId="0" xfId="0" applyFont="1"/>
    <xf numFmtId="0" fontId="11" fillId="6" borderId="0" xfId="7" applyFont="1" applyAlignment="1">
      <alignment horizontal="center"/>
    </xf>
    <xf numFmtId="1" fontId="2" fillId="8" borderId="0" xfId="9" applyNumberFormat="1"/>
    <xf numFmtId="1" fontId="2" fillId="9" borderId="0" xfId="10" applyNumberFormat="1"/>
    <xf numFmtId="1" fontId="9" fillId="10" borderId="0" xfId="11" applyNumberFormat="1" applyFont="1"/>
    <xf numFmtId="0" fontId="3" fillId="0" borderId="1" xfId="1"/>
    <xf numFmtId="0" fontId="4" fillId="0" borderId="2" xfId="2"/>
    <xf numFmtId="1" fontId="2" fillId="8" borderId="0" xfId="9" applyNumberFormat="1" applyAlignment="1">
      <alignment horizontal="center"/>
    </xf>
    <xf numFmtId="1" fontId="2" fillId="9" borderId="0" xfId="10" applyNumberFormat="1" applyAlignment="1">
      <alignment horizontal="center"/>
    </xf>
    <xf numFmtId="1" fontId="9" fillId="10" borderId="0" xfId="11" applyNumberFormat="1" applyFont="1" applyAlignment="1">
      <alignment horizontal="center"/>
    </xf>
    <xf numFmtId="9" fontId="12" fillId="12" borderId="4" xfId="12" applyNumberFormat="1"/>
    <xf numFmtId="164" fontId="12" fillId="12" borderId="4" xfId="12" applyNumberFormat="1"/>
    <xf numFmtId="0" fontId="4" fillId="0" borderId="2" xfId="2" applyAlignment="1">
      <alignment horizontal="left"/>
    </xf>
    <xf numFmtId="1" fontId="9" fillId="2" borderId="0" xfId="3" applyNumberFormat="1" applyFont="1"/>
    <xf numFmtId="1" fontId="9" fillId="4" borderId="0" xfId="5" applyNumberFormat="1" applyFont="1"/>
    <xf numFmtId="1" fontId="9" fillId="3" borderId="0" xfId="4" applyNumberFormat="1" applyFont="1"/>
    <xf numFmtId="1" fontId="9" fillId="7" borderId="0" xfId="8" applyNumberFormat="1" applyFont="1"/>
    <xf numFmtId="164" fontId="9" fillId="12" borderId="5" xfId="12" applyNumberFormat="1" applyFont="1" applyBorder="1"/>
    <xf numFmtId="0" fontId="0" fillId="5" borderId="0" xfId="6" applyFont="1" applyBorder="1" applyAlignment="1">
      <alignment horizontal="center"/>
    </xf>
    <xf numFmtId="1" fontId="13" fillId="2" borderId="0" xfId="3" applyNumberFormat="1" applyFont="1"/>
    <xf numFmtId="1" fontId="13" fillId="4" borderId="0" xfId="5" applyNumberFormat="1" applyFont="1"/>
    <xf numFmtId="1" fontId="13" fillId="3" borderId="0" xfId="4" applyNumberFormat="1" applyFont="1"/>
    <xf numFmtId="1" fontId="13" fillId="7" borderId="0" xfId="8" applyNumberFormat="1" applyFont="1"/>
    <xf numFmtId="0" fontId="4" fillId="0" borderId="2" xfId="2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1" fillId="6" borderId="0" xfId="7" applyFont="1" applyAlignment="1">
      <alignment horizontal="center"/>
    </xf>
  </cellXfs>
  <cellStyles count="13">
    <cellStyle name="20% - Accent6" xfId="9" builtinId="50"/>
    <cellStyle name="40% - Accent6" xfId="10" builtinId="51"/>
    <cellStyle name="60% - Accent6" xfId="11" builtinId="52"/>
    <cellStyle name="Accent1" xfId="7" builtinId="29"/>
    <cellStyle name="Accent5" xfId="8" builtinId="45"/>
    <cellStyle name="Bad" xfId="4" builtinId="27"/>
    <cellStyle name="Good" xfId="3" builtinId="26"/>
    <cellStyle name="Heading 1" xfId="1" builtinId="16"/>
    <cellStyle name="Heading 3" xfId="2" builtinId="18"/>
    <cellStyle name="Neutral" xfId="5" builtinId="28"/>
    <cellStyle name="Normal" xfId="0" builtinId="0"/>
    <cellStyle name="Note" xfId="6" builtinId="10"/>
    <cellStyle name="Output" xfId="1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Data!$A$15</c:f>
              <c:strCache>
                <c:ptCount val="1"/>
                <c:pt idx="0">
                  <c:v>Option 0 - drop maintenance, keep using AutoCAD</c:v>
                </c:pt>
              </c:strCache>
            </c:strRef>
          </c:tx>
          <c:cat>
            <c:numRef>
              <c:f>Data!$B$14:$K$14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Data!$B$15:$K$15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Data!$A$16</c:f>
              <c:strCache>
                <c:ptCount val="1"/>
                <c:pt idx="0">
                  <c:v>Option 1c - stay on maintenance (0% increase 2020/2021)</c:v>
                </c:pt>
              </c:strCache>
            </c:strRef>
          </c:tx>
          <c:cat>
            <c:numRef>
              <c:f>Data!$B$14:$K$14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Data!$B$16:$K$16</c:f>
              <c:numCache>
                <c:formatCode>0</c:formatCode>
                <c:ptCount val="10"/>
                <c:pt idx="0">
                  <c:v>570</c:v>
                </c:pt>
                <c:pt idx="1">
                  <c:v>625</c:v>
                </c:pt>
                <c:pt idx="2">
                  <c:v>750</c:v>
                </c:pt>
                <c:pt idx="3">
                  <c:v>750</c:v>
                </c:pt>
                <c:pt idx="4">
                  <c:v>750</c:v>
                </c:pt>
                <c:pt idx="5">
                  <c:v>825.00000000000011</c:v>
                </c:pt>
                <c:pt idx="6">
                  <c:v>907.50000000000023</c:v>
                </c:pt>
                <c:pt idx="7">
                  <c:v>998.25000000000034</c:v>
                </c:pt>
                <c:pt idx="8">
                  <c:v>1098.0750000000005</c:v>
                </c:pt>
                <c:pt idx="9">
                  <c:v>1207.8825000000006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Data!$A$17</c:f>
              <c:strCache>
                <c:ptCount val="1"/>
                <c:pt idx="0">
                  <c:v>Option 1d - stay on maintenance (20% increase 2020, 0% 2021)</c:v>
                </c:pt>
              </c:strCache>
            </c:strRef>
          </c:tx>
          <c:cat>
            <c:numRef>
              <c:f>Data!$B$14:$K$14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Data!$B$17:$K$17</c:f>
              <c:numCache>
                <c:formatCode>0</c:formatCode>
                <c:ptCount val="10"/>
                <c:pt idx="0">
                  <c:v>570</c:v>
                </c:pt>
                <c:pt idx="1">
                  <c:v>625</c:v>
                </c:pt>
                <c:pt idx="2">
                  <c:v>750</c:v>
                </c:pt>
                <c:pt idx="3">
                  <c:v>900</c:v>
                </c:pt>
                <c:pt idx="4">
                  <c:v>900</c:v>
                </c:pt>
                <c:pt idx="5">
                  <c:v>990.00000000000011</c:v>
                </c:pt>
                <c:pt idx="6">
                  <c:v>1089.0000000000002</c:v>
                </c:pt>
                <c:pt idx="7">
                  <c:v>1197.9000000000003</c:v>
                </c:pt>
                <c:pt idx="8">
                  <c:v>1317.6900000000005</c:v>
                </c:pt>
                <c:pt idx="9">
                  <c:v>1449.4590000000007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Data!$A$18</c:f>
              <c:strCache>
                <c:ptCount val="1"/>
                <c:pt idx="0">
                  <c:v>Option 2 - subscription now</c:v>
                </c:pt>
              </c:strCache>
            </c:strRef>
          </c:tx>
          <c:cat>
            <c:numRef>
              <c:f>Data!$B$14:$K$14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Data!$B$18:$K$18</c:f>
              <c:numCache>
                <c:formatCode>0</c:formatCode>
                <c:ptCount val="10"/>
                <c:pt idx="0">
                  <c:v>1470</c:v>
                </c:pt>
                <c:pt idx="1">
                  <c:v>1470</c:v>
                </c:pt>
                <c:pt idx="2">
                  <c:v>1470</c:v>
                </c:pt>
                <c:pt idx="3">
                  <c:v>1617.0000000000002</c:v>
                </c:pt>
                <c:pt idx="4">
                  <c:v>1778.7000000000005</c:v>
                </c:pt>
                <c:pt idx="5">
                  <c:v>1956.5700000000006</c:v>
                </c:pt>
                <c:pt idx="6">
                  <c:v>2152.2270000000008</c:v>
                </c:pt>
                <c:pt idx="7">
                  <c:v>2367.449700000001</c:v>
                </c:pt>
                <c:pt idx="8">
                  <c:v>2604.1946700000012</c:v>
                </c:pt>
                <c:pt idx="9">
                  <c:v>2864.6141370000014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Data!$A$19</c:f>
              <c:strCache>
                <c:ptCount val="1"/>
                <c:pt idx="0">
                  <c:v>Option 3 - subscription in 2017</c:v>
                </c:pt>
              </c:strCache>
            </c:strRef>
          </c:tx>
          <c:cat>
            <c:numRef>
              <c:f>Data!$B$14:$K$14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Data!$B$19:$K$19</c:f>
              <c:numCache>
                <c:formatCode>0</c:formatCode>
                <c:ptCount val="10"/>
                <c:pt idx="0">
                  <c:v>570</c:v>
                </c:pt>
                <c:pt idx="1">
                  <c:v>570</c:v>
                </c:pt>
                <c:pt idx="2">
                  <c:v>570</c:v>
                </c:pt>
                <c:pt idx="3">
                  <c:v>630</c:v>
                </c:pt>
                <c:pt idx="4">
                  <c:v>693</c:v>
                </c:pt>
                <c:pt idx="5">
                  <c:v>762.30000000000007</c:v>
                </c:pt>
                <c:pt idx="6">
                  <c:v>838.53000000000009</c:v>
                </c:pt>
                <c:pt idx="7">
                  <c:v>922.38300000000015</c:v>
                </c:pt>
                <c:pt idx="8">
                  <c:v>1014.6213000000002</c:v>
                </c:pt>
                <c:pt idx="9">
                  <c:v>1116.0834300000004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Data!$A$20</c:f>
              <c:strCache>
                <c:ptCount val="1"/>
                <c:pt idx="0">
                  <c:v>Option 4 - subscription in 2018</c:v>
                </c:pt>
              </c:strCache>
            </c:strRef>
          </c:tx>
          <c:cat>
            <c:numRef>
              <c:f>Data!$B$14:$K$14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Data!$B$20:$K$20</c:f>
              <c:numCache>
                <c:formatCode>0</c:formatCode>
                <c:ptCount val="10"/>
                <c:pt idx="0">
                  <c:v>570</c:v>
                </c:pt>
                <c:pt idx="1">
                  <c:v>661.5</c:v>
                </c:pt>
                <c:pt idx="2">
                  <c:v>661.5</c:v>
                </c:pt>
                <c:pt idx="3">
                  <c:v>661.5</c:v>
                </c:pt>
                <c:pt idx="4">
                  <c:v>693</c:v>
                </c:pt>
                <c:pt idx="5">
                  <c:v>762.30000000000007</c:v>
                </c:pt>
                <c:pt idx="6">
                  <c:v>838.53000000000009</c:v>
                </c:pt>
                <c:pt idx="7">
                  <c:v>922.38300000000015</c:v>
                </c:pt>
                <c:pt idx="8">
                  <c:v>1014.6213000000002</c:v>
                </c:pt>
                <c:pt idx="9">
                  <c:v>1116.0834300000004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Data!$A$21</c:f>
              <c:strCache>
                <c:ptCount val="1"/>
                <c:pt idx="0">
                  <c:v>Option 5 - subscription in 2019</c:v>
                </c:pt>
              </c:strCache>
            </c:strRef>
          </c:tx>
          <c:cat>
            <c:numRef>
              <c:f>Data!$B$14:$K$14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Data!$B$21:$K$21</c:f>
              <c:numCache>
                <c:formatCode>0</c:formatCode>
                <c:ptCount val="10"/>
                <c:pt idx="0">
                  <c:v>570</c:v>
                </c:pt>
                <c:pt idx="1">
                  <c:v>625</c:v>
                </c:pt>
                <c:pt idx="2">
                  <c:v>735</c:v>
                </c:pt>
                <c:pt idx="3">
                  <c:v>735</c:v>
                </c:pt>
                <c:pt idx="4">
                  <c:v>735</c:v>
                </c:pt>
                <c:pt idx="5">
                  <c:v>762.30000000000007</c:v>
                </c:pt>
                <c:pt idx="6">
                  <c:v>838.53000000000009</c:v>
                </c:pt>
                <c:pt idx="7">
                  <c:v>922.38300000000015</c:v>
                </c:pt>
                <c:pt idx="8">
                  <c:v>1014.6213000000002</c:v>
                </c:pt>
                <c:pt idx="9">
                  <c:v>1116.0834300000004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Data!$A$22</c:f>
              <c:strCache>
                <c:ptCount val="1"/>
                <c:pt idx="0">
                  <c:v>Option 6 - abandon maintenance, subscription in 2020</c:v>
                </c:pt>
              </c:strCache>
            </c:strRef>
          </c:tx>
          <c:cat>
            <c:numRef>
              <c:f>Data!$B$14:$K$14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Data!$B$22:$K$22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1617.0000000000002</c:v>
                </c:pt>
                <c:pt idx="4">
                  <c:v>1778.7000000000005</c:v>
                </c:pt>
                <c:pt idx="5">
                  <c:v>1956.5700000000006</c:v>
                </c:pt>
                <c:pt idx="6">
                  <c:v>2152.2270000000008</c:v>
                </c:pt>
                <c:pt idx="7">
                  <c:v>2367.449700000001</c:v>
                </c:pt>
                <c:pt idx="8">
                  <c:v>2604.1946700000012</c:v>
                </c:pt>
                <c:pt idx="9">
                  <c:v>2864.6141370000014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Data!$A$23</c:f>
              <c:strCache>
                <c:ptCount val="1"/>
                <c:pt idx="0">
                  <c:v>Option 7 - abandon maintenance, subscription in 2022</c:v>
                </c:pt>
              </c:strCache>
            </c:strRef>
          </c:tx>
          <c:cat>
            <c:numRef>
              <c:f>Data!$B$14:$K$14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Data!$B$23:$K$23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1956.5700000000006</c:v>
                </c:pt>
                <c:pt idx="6">
                  <c:v>2152.2270000000008</c:v>
                </c:pt>
                <c:pt idx="7">
                  <c:v>2367.449700000001</c:v>
                </c:pt>
                <c:pt idx="8">
                  <c:v>2604.1946700000012</c:v>
                </c:pt>
                <c:pt idx="9">
                  <c:v>2864.6141370000014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Data!$A$24</c:f>
              <c:strCache>
                <c:ptCount val="1"/>
                <c:pt idx="0">
                  <c:v>Option 8 - abandon maintenance, subscription in 2022 (3-year 50% discount)</c:v>
                </c:pt>
              </c:strCache>
            </c:strRef>
          </c:tx>
          <c:cat>
            <c:numRef>
              <c:f>Data!$B$14:$K$14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Data!$B$24:$K$24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978.28500000000031</c:v>
                </c:pt>
                <c:pt idx="6">
                  <c:v>1076.1135000000004</c:v>
                </c:pt>
                <c:pt idx="7">
                  <c:v>1183.7248500000005</c:v>
                </c:pt>
                <c:pt idx="8">
                  <c:v>2604.1946700000012</c:v>
                </c:pt>
                <c:pt idx="9">
                  <c:v>2864.6141370000014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Data!$A$25</c:f>
              <c:strCache>
                <c:ptCount val="1"/>
                <c:pt idx="0">
                  <c:v>Option 8a - abandon maintenance, subscription in 2022 (permanent 50% discount)</c:v>
                </c:pt>
              </c:strCache>
            </c:strRef>
          </c:tx>
          <c:cat>
            <c:numRef>
              <c:f>Data!$B$14:$K$14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Data!$B$25:$K$25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978.28500000000031</c:v>
                </c:pt>
                <c:pt idx="6">
                  <c:v>1076.1135000000004</c:v>
                </c:pt>
                <c:pt idx="7">
                  <c:v>1183.7248500000005</c:v>
                </c:pt>
                <c:pt idx="8">
                  <c:v>1302.0973350000006</c:v>
                </c:pt>
                <c:pt idx="9">
                  <c:v>1432.3070685000007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Data!$A$26</c:f>
              <c:strCache>
                <c:ptCount val="1"/>
                <c:pt idx="0">
                  <c:v>Option 9 - BricsCAD Pro with maintenance</c:v>
                </c:pt>
              </c:strCache>
            </c:strRef>
          </c:tx>
          <c:cat>
            <c:numRef>
              <c:f>Data!$B$14:$K$14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Data!$B$26:$K$26</c:f>
              <c:numCache>
                <c:formatCode>0</c:formatCode>
                <c:ptCount val="10"/>
                <c:pt idx="0">
                  <c:v>880</c:v>
                </c:pt>
                <c:pt idx="1">
                  <c:v>258.5</c:v>
                </c:pt>
                <c:pt idx="2">
                  <c:v>284.35000000000002</c:v>
                </c:pt>
                <c:pt idx="3">
                  <c:v>312.78500000000003</c:v>
                </c:pt>
                <c:pt idx="4">
                  <c:v>344.06350000000003</c:v>
                </c:pt>
                <c:pt idx="5">
                  <c:v>378.46985000000006</c:v>
                </c:pt>
                <c:pt idx="6">
                  <c:v>416.31683500000008</c:v>
                </c:pt>
                <c:pt idx="7">
                  <c:v>457.94851850000015</c:v>
                </c:pt>
                <c:pt idx="8">
                  <c:v>503.74337035000019</c:v>
                </c:pt>
                <c:pt idx="9">
                  <c:v>554.11770738500024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Data!$A$27</c:f>
              <c:strCache>
                <c:ptCount val="1"/>
                <c:pt idx="0">
                  <c:v>Option 10 - BricsCAD Pro with maintenance in 2020</c:v>
                </c:pt>
              </c:strCache>
            </c:strRef>
          </c:tx>
          <c:cat>
            <c:numRef>
              <c:f>Data!$B$14:$K$14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Data!$B$27:$K$27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1171.2800000000002</c:v>
                </c:pt>
                <c:pt idx="4">
                  <c:v>344.06350000000003</c:v>
                </c:pt>
                <c:pt idx="5">
                  <c:v>378.46985000000006</c:v>
                </c:pt>
                <c:pt idx="6">
                  <c:v>416.31683500000008</c:v>
                </c:pt>
                <c:pt idx="7">
                  <c:v>457.94851850000015</c:v>
                </c:pt>
                <c:pt idx="8">
                  <c:v>503.74337035000019</c:v>
                </c:pt>
                <c:pt idx="9">
                  <c:v>554.11770738500024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18496"/>
        <c:axId val="205146368"/>
      </c:lineChart>
      <c:catAx>
        <c:axId val="20221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5146368"/>
        <c:crosses val="autoZero"/>
        <c:auto val="1"/>
        <c:lblAlgn val="ctr"/>
        <c:lblOffset val="100"/>
        <c:noMultiLvlLbl val="0"/>
      </c:catAx>
      <c:valAx>
        <c:axId val="205146368"/>
        <c:scaling>
          <c:orientation val="minMax"/>
          <c:max val="30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02218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Data!$A$31</c:f>
              <c:strCache>
                <c:ptCount val="1"/>
                <c:pt idx="0">
                  <c:v>Option 0 - drop maintenance, keep using AutoCAD</c:v>
                </c:pt>
              </c:strCache>
            </c:strRef>
          </c:tx>
          <c:cat>
            <c:numRef>
              <c:f>Data!$B$30:$K$30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Data!$B$31:$K$31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Data!$A$32</c:f>
              <c:strCache>
                <c:ptCount val="1"/>
                <c:pt idx="0">
                  <c:v>Option 1c - stay on maintenance (0% increase 2020/2021)</c:v>
                </c:pt>
              </c:strCache>
            </c:strRef>
          </c:tx>
          <c:cat>
            <c:numRef>
              <c:f>Data!$B$30:$K$30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Data!$B$32:$K$32</c:f>
              <c:numCache>
                <c:formatCode>0</c:formatCode>
                <c:ptCount val="10"/>
                <c:pt idx="0">
                  <c:v>570</c:v>
                </c:pt>
                <c:pt idx="1">
                  <c:v>1195</c:v>
                </c:pt>
                <c:pt idx="2">
                  <c:v>1945</c:v>
                </c:pt>
                <c:pt idx="3">
                  <c:v>2695</c:v>
                </c:pt>
                <c:pt idx="4">
                  <c:v>3445</c:v>
                </c:pt>
                <c:pt idx="5">
                  <c:v>4270</c:v>
                </c:pt>
                <c:pt idx="6">
                  <c:v>5177.5</c:v>
                </c:pt>
                <c:pt idx="7">
                  <c:v>6175.75</c:v>
                </c:pt>
                <c:pt idx="8">
                  <c:v>7273.8250000000007</c:v>
                </c:pt>
                <c:pt idx="9">
                  <c:v>8481.7075000000004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Data!$A$33</c:f>
              <c:strCache>
                <c:ptCount val="1"/>
                <c:pt idx="0">
                  <c:v>Option 1d - stay on maintenance (20% increase 2020, 0% 2021)</c:v>
                </c:pt>
              </c:strCache>
            </c:strRef>
          </c:tx>
          <c:cat>
            <c:numRef>
              <c:f>Data!$B$30:$K$30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Data!$B$33:$K$33</c:f>
              <c:numCache>
                <c:formatCode>0</c:formatCode>
                <c:ptCount val="10"/>
                <c:pt idx="0">
                  <c:v>570</c:v>
                </c:pt>
                <c:pt idx="1">
                  <c:v>1195</c:v>
                </c:pt>
                <c:pt idx="2">
                  <c:v>1945</c:v>
                </c:pt>
                <c:pt idx="3">
                  <c:v>2845</c:v>
                </c:pt>
                <c:pt idx="4">
                  <c:v>3745</c:v>
                </c:pt>
                <c:pt idx="5">
                  <c:v>4735</c:v>
                </c:pt>
                <c:pt idx="6">
                  <c:v>5824</c:v>
                </c:pt>
                <c:pt idx="7">
                  <c:v>7021.9000000000005</c:v>
                </c:pt>
                <c:pt idx="8">
                  <c:v>8339.59</c:v>
                </c:pt>
                <c:pt idx="9">
                  <c:v>9789.0490000000009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Data!$A$34</c:f>
              <c:strCache>
                <c:ptCount val="1"/>
                <c:pt idx="0">
                  <c:v>Option 2 - subscription now</c:v>
                </c:pt>
              </c:strCache>
            </c:strRef>
          </c:tx>
          <c:cat>
            <c:numRef>
              <c:f>Data!$B$30:$K$30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Data!$B$34:$K$34</c:f>
              <c:numCache>
                <c:formatCode>0</c:formatCode>
                <c:ptCount val="10"/>
                <c:pt idx="0">
                  <c:v>1470</c:v>
                </c:pt>
                <c:pt idx="1">
                  <c:v>2940</c:v>
                </c:pt>
                <c:pt idx="2">
                  <c:v>4410</c:v>
                </c:pt>
                <c:pt idx="3">
                  <c:v>6027</c:v>
                </c:pt>
                <c:pt idx="4">
                  <c:v>7805.7000000000007</c:v>
                </c:pt>
                <c:pt idx="5">
                  <c:v>9762.27</c:v>
                </c:pt>
                <c:pt idx="6">
                  <c:v>11914.497000000001</c:v>
                </c:pt>
                <c:pt idx="7">
                  <c:v>14281.946700000002</c:v>
                </c:pt>
                <c:pt idx="8">
                  <c:v>16886.141370000005</c:v>
                </c:pt>
                <c:pt idx="9">
                  <c:v>19750.755507000005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Data!$A$35</c:f>
              <c:strCache>
                <c:ptCount val="1"/>
                <c:pt idx="0">
                  <c:v>Option 3 - subscription in 2017</c:v>
                </c:pt>
              </c:strCache>
            </c:strRef>
          </c:tx>
          <c:cat>
            <c:numRef>
              <c:f>Data!$B$30:$K$30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Data!$B$35:$K$35</c:f>
              <c:numCache>
                <c:formatCode>0</c:formatCode>
                <c:ptCount val="10"/>
                <c:pt idx="0">
                  <c:v>570</c:v>
                </c:pt>
                <c:pt idx="1">
                  <c:v>1140</c:v>
                </c:pt>
                <c:pt idx="2">
                  <c:v>1710</c:v>
                </c:pt>
                <c:pt idx="3">
                  <c:v>2340</c:v>
                </c:pt>
                <c:pt idx="4">
                  <c:v>3033</c:v>
                </c:pt>
                <c:pt idx="5">
                  <c:v>3795.3</c:v>
                </c:pt>
                <c:pt idx="6">
                  <c:v>4633.83</c:v>
                </c:pt>
                <c:pt idx="7">
                  <c:v>5556.2129999999997</c:v>
                </c:pt>
                <c:pt idx="8">
                  <c:v>6570.8343000000004</c:v>
                </c:pt>
                <c:pt idx="9">
                  <c:v>7686.917730000001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Data!$A$36</c:f>
              <c:strCache>
                <c:ptCount val="1"/>
                <c:pt idx="0">
                  <c:v>Option 4 - subscription in 2018</c:v>
                </c:pt>
              </c:strCache>
            </c:strRef>
          </c:tx>
          <c:cat>
            <c:numRef>
              <c:f>Data!$B$30:$K$30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Data!$B$36:$K$36</c:f>
              <c:numCache>
                <c:formatCode>0</c:formatCode>
                <c:ptCount val="10"/>
                <c:pt idx="0">
                  <c:v>570</c:v>
                </c:pt>
                <c:pt idx="1">
                  <c:v>1231.5</c:v>
                </c:pt>
                <c:pt idx="2">
                  <c:v>1893</c:v>
                </c:pt>
                <c:pt idx="3">
                  <c:v>2554.5</c:v>
                </c:pt>
                <c:pt idx="4">
                  <c:v>3247.5</c:v>
                </c:pt>
                <c:pt idx="5">
                  <c:v>4009.8</c:v>
                </c:pt>
                <c:pt idx="6">
                  <c:v>4848.33</c:v>
                </c:pt>
                <c:pt idx="7">
                  <c:v>5770.7129999999997</c:v>
                </c:pt>
                <c:pt idx="8">
                  <c:v>6785.3343000000004</c:v>
                </c:pt>
                <c:pt idx="9">
                  <c:v>7901.417730000001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Data!$A$37</c:f>
              <c:strCache>
                <c:ptCount val="1"/>
                <c:pt idx="0">
                  <c:v>Option 5 - subscription in 2019</c:v>
                </c:pt>
              </c:strCache>
            </c:strRef>
          </c:tx>
          <c:cat>
            <c:numRef>
              <c:f>Data!$B$30:$K$30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Data!$B$37:$K$37</c:f>
              <c:numCache>
                <c:formatCode>0</c:formatCode>
                <c:ptCount val="10"/>
                <c:pt idx="0">
                  <c:v>570</c:v>
                </c:pt>
                <c:pt idx="1">
                  <c:v>1195</c:v>
                </c:pt>
                <c:pt idx="2">
                  <c:v>1930</c:v>
                </c:pt>
                <c:pt idx="3">
                  <c:v>2665</c:v>
                </c:pt>
                <c:pt idx="4">
                  <c:v>3400</c:v>
                </c:pt>
                <c:pt idx="5">
                  <c:v>4162.3</c:v>
                </c:pt>
                <c:pt idx="6">
                  <c:v>5000.83</c:v>
                </c:pt>
                <c:pt idx="7">
                  <c:v>5923.2129999999997</c:v>
                </c:pt>
                <c:pt idx="8">
                  <c:v>6937.8343000000004</c:v>
                </c:pt>
                <c:pt idx="9">
                  <c:v>8053.917730000001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Data!$A$38</c:f>
              <c:strCache>
                <c:ptCount val="1"/>
                <c:pt idx="0">
                  <c:v>Option 6 - abandon maintenance, subscription in 2020</c:v>
                </c:pt>
              </c:strCache>
            </c:strRef>
          </c:tx>
          <c:cat>
            <c:numRef>
              <c:f>Data!$B$30:$K$30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Data!$B$38:$K$38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1617.0000000000002</c:v>
                </c:pt>
                <c:pt idx="4">
                  <c:v>3395.7000000000007</c:v>
                </c:pt>
                <c:pt idx="5">
                  <c:v>5352.2700000000013</c:v>
                </c:pt>
                <c:pt idx="6">
                  <c:v>7504.4970000000021</c:v>
                </c:pt>
                <c:pt idx="7">
                  <c:v>9871.9467000000041</c:v>
                </c:pt>
                <c:pt idx="8">
                  <c:v>12476.141370000005</c:v>
                </c:pt>
                <c:pt idx="9">
                  <c:v>15340.755507000005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Data!$A$39</c:f>
              <c:strCache>
                <c:ptCount val="1"/>
                <c:pt idx="0">
                  <c:v>Option 7 - abandon maintenance, subscription in 2022</c:v>
                </c:pt>
              </c:strCache>
            </c:strRef>
          </c:tx>
          <c:cat>
            <c:numRef>
              <c:f>Data!$B$30:$K$30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Data!$B$39:$K$39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1956.5700000000006</c:v>
                </c:pt>
                <c:pt idx="6">
                  <c:v>4108.7970000000014</c:v>
                </c:pt>
                <c:pt idx="7">
                  <c:v>6476.2467000000024</c:v>
                </c:pt>
                <c:pt idx="8">
                  <c:v>9080.4413700000041</c:v>
                </c:pt>
                <c:pt idx="9">
                  <c:v>11945.055507000005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Data!$A$40</c:f>
              <c:strCache>
                <c:ptCount val="1"/>
                <c:pt idx="0">
                  <c:v>Option 8 - abandon maintenance, subscription in 2022 (3-year 50% discount)</c:v>
                </c:pt>
              </c:strCache>
            </c:strRef>
          </c:tx>
          <c:cat>
            <c:numRef>
              <c:f>Data!$B$30:$K$30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Data!$B$40:$K$40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978.28500000000031</c:v>
                </c:pt>
                <c:pt idx="6">
                  <c:v>2054.3985000000007</c:v>
                </c:pt>
                <c:pt idx="7">
                  <c:v>3238.1233500000012</c:v>
                </c:pt>
                <c:pt idx="8">
                  <c:v>5842.3180200000024</c:v>
                </c:pt>
                <c:pt idx="9">
                  <c:v>8706.9321570000029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Data!$A$41</c:f>
              <c:strCache>
                <c:ptCount val="1"/>
                <c:pt idx="0">
                  <c:v>Option 8a - abandon maintenance, subscription in 2022 (permanent 50% discount)</c:v>
                </c:pt>
              </c:strCache>
            </c:strRef>
          </c:tx>
          <c:cat>
            <c:numRef>
              <c:f>Data!$B$30:$K$30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Data!$B$41:$K$41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978.28500000000031</c:v>
                </c:pt>
                <c:pt idx="6">
                  <c:v>2054.3985000000007</c:v>
                </c:pt>
                <c:pt idx="7">
                  <c:v>3238.1233500000012</c:v>
                </c:pt>
                <c:pt idx="8">
                  <c:v>4540.220685000002</c:v>
                </c:pt>
                <c:pt idx="9">
                  <c:v>5972.5277535000023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Data!$A$42</c:f>
              <c:strCache>
                <c:ptCount val="1"/>
                <c:pt idx="0">
                  <c:v>Option 9 - BricsCAD Pro with maintenance</c:v>
                </c:pt>
              </c:strCache>
            </c:strRef>
          </c:tx>
          <c:cat>
            <c:numRef>
              <c:f>Data!$B$30:$K$30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Data!$B$42:$K$42</c:f>
              <c:numCache>
                <c:formatCode>0</c:formatCode>
                <c:ptCount val="10"/>
                <c:pt idx="0">
                  <c:v>880</c:v>
                </c:pt>
                <c:pt idx="1">
                  <c:v>1138.5</c:v>
                </c:pt>
                <c:pt idx="2">
                  <c:v>1422.85</c:v>
                </c:pt>
                <c:pt idx="3">
                  <c:v>1735.635</c:v>
                </c:pt>
                <c:pt idx="4">
                  <c:v>2079.6985</c:v>
                </c:pt>
                <c:pt idx="5">
                  <c:v>2458.1683499999999</c:v>
                </c:pt>
                <c:pt idx="6">
                  <c:v>2874.485185</c:v>
                </c:pt>
                <c:pt idx="7">
                  <c:v>3332.4337035000003</c:v>
                </c:pt>
                <c:pt idx="8">
                  <c:v>3836.1770738500004</c:v>
                </c:pt>
                <c:pt idx="9">
                  <c:v>4390.2947812350003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Data!$A$43</c:f>
              <c:strCache>
                <c:ptCount val="1"/>
                <c:pt idx="0">
                  <c:v>Option 10 - BricsCAD Pro with maintenance in 2020</c:v>
                </c:pt>
              </c:strCache>
            </c:strRef>
          </c:tx>
          <c:cat>
            <c:numRef>
              <c:f>Data!$B$30:$K$30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Data!$B$43:$K$43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1171.2800000000002</c:v>
                </c:pt>
                <c:pt idx="4">
                  <c:v>1515.3435000000002</c:v>
                </c:pt>
                <c:pt idx="5">
                  <c:v>1893.8133500000004</c:v>
                </c:pt>
                <c:pt idx="6">
                  <c:v>2310.1301850000004</c:v>
                </c:pt>
                <c:pt idx="7">
                  <c:v>2768.0787035000008</c:v>
                </c:pt>
                <c:pt idx="8">
                  <c:v>3271.8220738500008</c:v>
                </c:pt>
                <c:pt idx="9">
                  <c:v>3825.9397812350012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760256"/>
        <c:axId val="125761792"/>
      </c:lineChart>
      <c:catAx>
        <c:axId val="12576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5761792"/>
        <c:crosses val="autoZero"/>
        <c:auto val="1"/>
        <c:lblAlgn val="ctr"/>
        <c:lblOffset val="100"/>
        <c:noMultiLvlLbl val="0"/>
      </c:catAx>
      <c:valAx>
        <c:axId val="125761792"/>
        <c:scaling>
          <c:orientation val="minMax"/>
          <c:max val="200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57602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Data!$A$47</c:f>
              <c:strCache>
                <c:ptCount val="1"/>
                <c:pt idx="0">
                  <c:v>Option 0 - drop maintenance, keep using AutoCAD</c:v>
                </c:pt>
              </c:strCache>
            </c:strRef>
          </c:tx>
          <c:cat>
            <c:numRef>
              <c:f>Data!$B$46:$K$46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Data!$B$47:$K$47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Data!$A$48</c:f>
              <c:strCache>
                <c:ptCount val="1"/>
                <c:pt idx="0">
                  <c:v>Option 1c - stay on maintenance (0% increase 2020/2021)</c:v>
                </c:pt>
              </c:strCache>
            </c:strRef>
          </c:tx>
          <c:cat>
            <c:numRef>
              <c:f>Data!$B$46:$K$46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Data!$B$48:$K$48</c:f>
              <c:numCache>
                <c:formatCode>0</c:formatCode>
                <c:ptCount val="10"/>
                <c:pt idx="0">
                  <c:v>570</c:v>
                </c:pt>
                <c:pt idx="1">
                  <c:v>597.5</c:v>
                </c:pt>
                <c:pt idx="2">
                  <c:v>648.33333333333337</c:v>
                </c:pt>
                <c:pt idx="3">
                  <c:v>673.75</c:v>
                </c:pt>
                <c:pt idx="4">
                  <c:v>689</c:v>
                </c:pt>
                <c:pt idx="5">
                  <c:v>711.66666666666663</c:v>
                </c:pt>
                <c:pt idx="6">
                  <c:v>739.64285714285711</c:v>
                </c:pt>
                <c:pt idx="7">
                  <c:v>771.96875</c:v>
                </c:pt>
                <c:pt idx="8">
                  <c:v>808.2027777777779</c:v>
                </c:pt>
                <c:pt idx="9">
                  <c:v>848.17075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Data!$A$49</c:f>
              <c:strCache>
                <c:ptCount val="1"/>
                <c:pt idx="0">
                  <c:v>Option 1d - stay on maintenance (20% increase 2020, 0% 2021)</c:v>
                </c:pt>
              </c:strCache>
            </c:strRef>
          </c:tx>
          <c:cat>
            <c:numRef>
              <c:f>Data!$B$46:$K$46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Data!$B$49:$K$49</c:f>
              <c:numCache>
                <c:formatCode>0</c:formatCode>
                <c:ptCount val="10"/>
                <c:pt idx="0">
                  <c:v>570</c:v>
                </c:pt>
                <c:pt idx="1">
                  <c:v>597.5</c:v>
                </c:pt>
                <c:pt idx="2">
                  <c:v>648.33333333333337</c:v>
                </c:pt>
                <c:pt idx="3">
                  <c:v>711.25</c:v>
                </c:pt>
                <c:pt idx="4">
                  <c:v>749</c:v>
                </c:pt>
                <c:pt idx="5">
                  <c:v>789.16666666666663</c:v>
                </c:pt>
                <c:pt idx="6">
                  <c:v>832</c:v>
                </c:pt>
                <c:pt idx="7">
                  <c:v>877.73750000000007</c:v>
                </c:pt>
                <c:pt idx="8">
                  <c:v>926.62111111111108</c:v>
                </c:pt>
                <c:pt idx="9">
                  <c:v>978.90490000000011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Data!$A$50</c:f>
              <c:strCache>
                <c:ptCount val="1"/>
                <c:pt idx="0">
                  <c:v>Option 2 - subscription now</c:v>
                </c:pt>
              </c:strCache>
            </c:strRef>
          </c:tx>
          <c:cat>
            <c:numRef>
              <c:f>Data!$B$46:$K$46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Data!$B$50:$K$50</c:f>
              <c:numCache>
                <c:formatCode>0</c:formatCode>
                <c:ptCount val="10"/>
                <c:pt idx="0">
                  <c:v>1470</c:v>
                </c:pt>
                <c:pt idx="1">
                  <c:v>1470</c:v>
                </c:pt>
                <c:pt idx="2">
                  <c:v>1470</c:v>
                </c:pt>
                <c:pt idx="3">
                  <c:v>1506.75</c:v>
                </c:pt>
                <c:pt idx="4">
                  <c:v>1561.14</c:v>
                </c:pt>
                <c:pt idx="5">
                  <c:v>1627.0450000000001</c:v>
                </c:pt>
                <c:pt idx="6">
                  <c:v>1702.0710000000001</c:v>
                </c:pt>
                <c:pt idx="7">
                  <c:v>1785.2433375000003</c:v>
                </c:pt>
                <c:pt idx="8">
                  <c:v>1876.2379300000005</c:v>
                </c:pt>
                <c:pt idx="9">
                  <c:v>1975.0755507000006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Data!$A$51</c:f>
              <c:strCache>
                <c:ptCount val="1"/>
                <c:pt idx="0">
                  <c:v>Option 3 - subscription in 2017</c:v>
                </c:pt>
              </c:strCache>
            </c:strRef>
          </c:tx>
          <c:cat>
            <c:numRef>
              <c:f>Data!$B$46:$K$46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Data!$B$51:$K$51</c:f>
              <c:numCache>
                <c:formatCode>0</c:formatCode>
                <c:ptCount val="10"/>
                <c:pt idx="0">
                  <c:v>570</c:v>
                </c:pt>
                <c:pt idx="1">
                  <c:v>570</c:v>
                </c:pt>
                <c:pt idx="2">
                  <c:v>570</c:v>
                </c:pt>
                <c:pt idx="3">
                  <c:v>585</c:v>
                </c:pt>
                <c:pt idx="4">
                  <c:v>606.6</c:v>
                </c:pt>
                <c:pt idx="5">
                  <c:v>632.55000000000007</c:v>
                </c:pt>
                <c:pt idx="6">
                  <c:v>661.97571428571428</c:v>
                </c:pt>
                <c:pt idx="7">
                  <c:v>694.52662499999997</c:v>
                </c:pt>
                <c:pt idx="8">
                  <c:v>730.09270000000004</c:v>
                </c:pt>
                <c:pt idx="9">
                  <c:v>768.69177300000013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Data!$A$52</c:f>
              <c:strCache>
                <c:ptCount val="1"/>
                <c:pt idx="0">
                  <c:v>Option 4 - subscription in 2018</c:v>
                </c:pt>
              </c:strCache>
            </c:strRef>
          </c:tx>
          <c:cat>
            <c:numRef>
              <c:f>Data!$B$46:$K$46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Data!$B$52:$K$52</c:f>
              <c:numCache>
                <c:formatCode>0</c:formatCode>
                <c:ptCount val="10"/>
                <c:pt idx="0">
                  <c:v>570</c:v>
                </c:pt>
                <c:pt idx="1">
                  <c:v>615.75</c:v>
                </c:pt>
                <c:pt idx="2">
                  <c:v>631</c:v>
                </c:pt>
                <c:pt idx="3">
                  <c:v>638.625</c:v>
                </c:pt>
                <c:pt idx="4">
                  <c:v>649.5</c:v>
                </c:pt>
                <c:pt idx="5">
                  <c:v>668.30000000000007</c:v>
                </c:pt>
                <c:pt idx="6">
                  <c:v>692.61857142857139</c:v>
                </c:pt>
                <c:pt idx="7">
                  <c:v>721.33912499999997</c:v>
                </c:pt>
                <c:pt idx="8">
                  <c:v>753.92603333333341</c:v>
                </c:pt>
                <c:pt idx="9">
                  <c:v>790.14177300000006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Data!$A$53</c:f>
              <c:strCache>
                <c:ptCount val="1"/>
                <c:pt idx="0">
                  <c:v>Option 5 - subscription in 2019</c:v>
                </c:pt>
              </c:strCache>
            </c:strRef>
          </c:tx>
          <c:cat>
            <c:numRef>
              <c:f>Data!$B$46:$K$46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Data!$B$53:$K$53</c:f>
              <c:numCache>
                <c:formatCode>0</c:formatCode>
                <c:ptCount val="10"/>
                <c:pt idx="0">
                  <c:v>570</c:v>
                </c:pt>
                <c:pt idx="1">
                  <c:v>597.5</c:v>
                </c:pt>
                <c:pt idx="2">
                  <c:v>643.33333333333337</c:v>
                </c:pt>
                <c:pt idx="3">
                  <c:v>666.25</c:v>
                </c:pt>
                <c:pt idx="4">
                  <c:v>680</c:v>
                </c:pt>
                <c:pt idx="5">
                  <c:v>693.7166666666667</c:v>
                </c:pt>
                <c:pt idx="6">
                  <c:v>714.40428571428572</c:v>
                </c:pt>
                <c:pt idx="7">
                  <c:v>740.40162499999997</c:v>
                </c:pt>
                <c:pt idx="8">
                  <c:v>770.87047777777786</c:v>
                </c:pt>
                <c:pt idx="9">
                  <c:v>805.39177300000006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Data!$A$54</c:f>
              <c:strCache>
                <c:ptCount val="1"/>
                <c:pt idx="0">
                  <c:v>Option 6 - abandon maintenance, subscription in 2020</c:v>
                </c:pt>
              </c:strCache>
            </c:strRef>
          </c:tx>
          <c:cat>
            <c:numRef>
              <c:f>Data!$B$46:$K$46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Data!$B$54:$K$54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404.25000000000006</c:v>
                </c:pt>
                <c:pt idx="4">
                  <c:v>679.1400000000001</c:v>
                </c:pt>
                <c:pt idx="5">
                  <c:v>892.04500000000019</c:v>
                </c:pt>
                <c:pt idx="6">
                  <c:v>1072.0710000000004</c:v>
                </c:pt>
                <c:pt idx="7">
                  <c:v>1233.9933375000005</c:v>
                </c:pt>
                <c:pt idx="8">
                  <c:v>1386.2379300000005</c:v>
                </c:pt>
                <c:pt idx="9">
                  <c:v>1534.0755507000006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Data!$A$55</c:f>
              <c:strCache>
                <c:ptCount val="1"/>
                <c:pt idx="0">
                  <c:v>Option 7 - abandon maintenance, subscription in 2022</c:v>
                </c:pt>
              </c:strCache>
            </c:strRef>
          </c:tx>
          <c:cat>
            <c:numRef>
              <c:f>Data!$B$46:$K$46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Data!$B$55:$K$55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326.09500000000008</c:v>
                </c:pt>
                <c:pt idx="6">
                  <c:v>586.97100000000023</c:v>
                </c:pt>
                <c:pt idx="7">
                  <c:v>809.5308375000003</c:v>
                </c:pt>
                <c:pt idx="8">
                  <c:v>1008.9379300000005</c:v>
                </c:pt>
                <c:pt idx="9">
                  <c:v>1194.5055507000004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Data!$A$56</c:f>
              <c:strCache>
                <c:ptCount val="1"/>
                <c:pt idx="0">
                  <c:v>Option 8 - abandon maintenance, subscription in 2022 (3-year 50% discount)</c:v>
                </c:pt>
              </c:strCache>
            </c:strRef>
          </c:tx>
          <c:cat>
            <c:numRef>
              <c:f>Data!$B$46:$K$46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Data!$B$56:$K$56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163.04750000000004</c:v>
                </c:pt>
                <c:pt idx="6">
                  <c:v>293.48550000000012</c:v>
                </c:pt>
                <c:pt idx="7">
                  <c:v>404.76541875000015</c:v>
                </c:pt>
                <c:pt idx="8">
                  <c:v>649.14644666666698</c:v>
                </c:pt>
                <c:pt idx="9">
                  <c:v>870.69321570000034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Data!$A$57</c:f>
              <c:strCache>
                <c:ptCount val="1"/>
                <c:pt idx="0">
                  <c:v>Option 8a - abandon maintenance, subscription in 2022 (permanent 50% discount)</c:v>
                </c:pt>
              </c:strCache>
            </c:strRef>
          </c:tx>
          <c:cat>
            <c:numRef>
              <c:f>Data!$B$46:$K$46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Data!$B$57:$K$57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163.04750000000004</c:v>
                </c:pt>
                <c:pt idx="6">
                  <c:v>293.48550000000012</c:v>
                </c:pt>
                <c:pt idx="7">
                  <c:v>404.76541875000015</c:v>
                </c:pt>
                <c:pt idx="8">
                  <c:v>504.46896500000025</c:v>
                </c:pt>
                <c:pt idx="9">
                  <c:v>597.25277535000021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Data!$A$58</c:f>
              <c:strCache>
                <c:ptCount val="1"/>
                <c:pt idx="0">
                  <c:v>Option 9 - BricsCAD Pro with maintenance</c:v>
                </c:pt>
              </c:strCache>
            </c:strRef>
          </c:tx>
          <c:cat>
            <c:numRef>
              <c:f>Data!$B$46:$K$46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Data!$B$58:$K$58</c:f>
              <c:numCache>
                <c:formatCode>0</c:formatCode>
                <c:ptCount val="10"/>
                <c:pt idx="0">
                  <c:v>880</c:v>
                </c:pt>
                <c:pt idx="1">
                  <c:v>569.25</c:v>
                </c:pt>
                <c:pt idx="2">
                  <c:v>474.2833333333333</c:v>
                </c:pt>
                <c:pt idx="3">
                  <c:v>433.90875</c:v>
                </c:pt>
                <c:pt idx="4">
                  <c:v>415.93970000000002</c:v>
                </c:pt>
                <c:pt idx="5">
                  <c:v>409.69472500000001</c:v>
                </c:pt>
                <c:pt idx="6">
                  <c:v>410.6407407142857</c:v>
                </c:pt>
                <c:pt idx="7">
                  <c:v>416.55421293750004</c:v>
                </c:pt>
                <c:pt idx="8">
                  <c:v>426.24189709444448</c:v>
                </c:pt>
                <c:pt idx="9">
                  <c:v>439.02947812350004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Data!$A$59</c:f>
              <c:strCache>
                <c:ptCount val="1"/>
                <c:pt idx="0">
                  <c:v>Option 10 - BricsCAD Pro with maintenance in 2020</c:v>
                </c:pt>
              </c:strCache>
            </c:strRef>
          </c:tx>
          <c:cat>
            <c:numRef>
              <c:f>Data!$B$46:$K$46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Data!$B$59:$K$59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292.82000000000005</c:v>
                </c:pt>
                <c:pt idx="4">
                  <c:v>303.06870000000004</c:v>
                </c:pt>
                <c:pt idx="5">
                  <c:v>315.63555833333339</c:v>
                </c:pt>
                <c:pt idx="6">
                  <c:v>330.01859785714294</c:v>
                </c:pt>
                <c:pt idx="7">
                  <c:v>346.00983793750009</c:v>
                </c:pt>
                <c:pt idx="8">
                  <c:v>363.53578598333343</c:v>
                </c:pt>
                <c:pt idx="9">
                  <c:v>382.59397812350011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886464"/>
        <c:axId val="125888000"/>
      </c:lineChart>
      <c:catAx>
        <c:axId val="125886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5888000"/>
        <c:crosses val="autoZero"/>
        <c:auto val="1"/>
        <c:lblAlgn val="ctr"/>
        <c:lblOffset val="100"/>
        <c:noMultiLvlLbl val="0"/>
      </c:catAx>
      <c:valAx>
        <c:axId val="125888000"/>
        <c:scaling>
          <c:orientation val="minMax"/>
          <c:max val="20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5886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15</xdr:col>
      <xdr:colOff>342900</xdr:colOff>
      <xdr:row>31</xdr:row>
      <xdr:rowOff>76200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1381124</xdr:colOff>
      <xdr:row>33</xdr:row>
      <xdr:rowOff>9524</xdr:rowOff>
    </xdr:from>
    <xdr:to>
      <xdr:col>15</xdr:col>
      <xdr:colOff>352424</xdr:colOff>
      <xdr:row>63</xdr:row>
      <xdr:rowOff>95249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65</xdr:row>
      <xdr:rowOff>0</xdr:rowOff>
    </xdr:from>
    <xdr:to>
      <xdr:col>15</xdr:col>
      <xdr:colOff>361950</xdr:colOff>
      <xdr:row>95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log.cadnauseam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4"/>
  <sheetViews>
    <sheetView tabSelected="1" workbookViewId="0">
      <selection activeCell="A2" sqref="A2"/>
    </sheetView>
  </sheetViews>
  <sheetFormatPr defaultRowHeight="15" x14ac:dyDescent="0.25"/>
  <cols>
    <col min="1" max="1" width="75.7109375" style="3" customWidth="1"/>
    <col min="2" max="11" width="6.7109375" style="3" customWidth="1"/>
    <col min="12" max="12" width="1.7109375" style="3" customWidth="1"/>
    <col min="13" max="15" width="8.7109375" style="3" customWidth="1"/>
    <col min="16" max="16" width="1.7109375" style="3" customWidth="1"/>
    <col min="17" max="19" width="8.7109375" style="3" customWidth="1"/>
    <col min="20" max="20" width="1.7109375" style="3" customWidth="1"/>
    <col min="21" max="23" width="8.7109375" style="3" customWidth="1"/>
    <col min="24" max="16384" width="9.140625" style="3"/>
  </cols>
  <sheetData>
    <row r="1" spans="1:23" ht="20.25" thickBot="1" x14ac:dyDescent="0.35">
      <c r="A1" s="10" t="s">
        <v>20</v>
      </c>
      <c r="B1" s="10" t="s">
        <v>40</v>
      </c>
      <c r="D1" s="17" t="s">
        <v>32</v>
      </c>
      <c r="E1" s="17"/>
      <c r="F1" s="17"/>
      <c r="G1" s="17"/>
      <c r="H1" s="17" t="s">
        <v>33</v>
      </c>
      <c r="I1" s="17"/>
      <c r="J1" s="17"/>
      <c r="K1" s="17"/>
    </row>
    <row r="2" spans="1:23" ht="7.5" customHeight="1" thickTop="1" x14ac:dyDescent="0.3">
      <c r="A2" s="5"/>
    </row>
    <row r="3" spans="1:23" ht="15.75" thickBot="1" x14ac:dyDescent="0.3">
      <c r="A3" s="28" t="s">
        <v>19</v>
      </c>
      <c r="B3" s="28"/>
      <c r="D3" s="28" t="s">
        <v>26</v>
      </c>
      <c r="E3" s="28"/>
      <c r="F3" s="28"/>
      <c r="G3" s="28"/>
      <c r="H3" s="28"/>
      <c r="I3" s="28"/>
      <c r="J3" s="28"/>
      <c r="K3" s="28"/>
    </row>
    <row r="4" spans="1:23" x14ac:dyDescent="0.25">
      <c r="A4" s="3" t="s">
        <v>4</v>
      </c>
      <c r="B4" s="16">
        <v>545</v>
      </c>
      <c r="D4" s="22"/>
      <c r="E4" s="29" t="s">
        <v>34</v>
      </c>
      <c r="F4" s="29"/>
      <c r="G4" s="29"/>
      <c r="H4" s="29"/>
      <c r="I4" s="29"/>
      <c r="J4" s="29"/>
      <c r="K4" s="29"/>
    </row>
    <row r="5" spans="1:23" x14ac:dyDescent="0.25">
      <c r="A5" s="3" t="s">
        <v>5</v>
      </c>
      <c r="B5" s="16">
        <v>1470</v>
      </c>
      <c r="D5" s="18"/>
      <c r="E5" s="29" t="s">
        <v>27</v>
      </c>
      <c r="F5" s="29"/>
      <c r="G5" s="29"/>
      <c r="H5" s="29"/>
      <c r="I5" s="29"/>
      <c r="J5" s="29"/>
      <c r="K5" s="29"/>
    </row>
    <row r="6" spans="1:23" x14ac:dyDescent="0.25">
      <c r="A6" s="3" t="s">
        <v>38</v>
      </c>
      <c r="B6" s="15">
        <v>0.1</v>
      </c>
      <c r="D6" s="19"/>
      <c r="E6" s="30" t="s">
        <v>28</v>
      </c>
      <c r="F6" s="30"/>
      <c r="G6" s="30"/>
      <c r="H6" s="30"/>
      <c r="I6" s="30"/>
      <c r="J6" s="30"/>
      <c r="K6" s="30"/>
    </row>
    <row r="7" spans="1:23" x14ac:dyDescent="0.25">
      <c r="A7" s="3" t="s">
        <v>24</v>
      </c>
      <c r="B7" s="15">
        <v>0.1</v>
      </c>
      <c r="D7" s="20"/>
      <c r="E7" s="30" t="s">
        <v>29</v>
      </c>
      <c r="F7" s="30"/>
      <c r="G7" s="30"/>
      <c r="H7" s="30"/>
      <c r="I7" s="30"/>
      <c r="J7" s="30"/>
      <c r="K7" s="30"/>
    </row>
    <row r="8" spans="1:23" x14ac:dyDescent="0.25">
      <c r="A8" s="3" t="s">
        <v>25</v>
      </c>
      <c r="B8" s="15">
        <v>1.1599999999999999</v>
      </c>
      <c r="D8" s="21"/>
      <c r="E8" s="30" t="s">
        <v>30</v>
      </c>
      <c r="F8" s="30"/>
      <c r="G8" s="30"/>
      <c r="H8" s="30"/>
      <c r="I8" s="30"/>
      <c r="J8" s="30"/>
      <c r="K8" s="30"/>
    </row>
    <row r="9" spans="1:23" x14ac:dyDescent="0.25">
      <c r="A9" s="3" t="s">
        <v>15</v>
      </c>
      <c r="B9" s="16">
        <v>880</v>
      </c>
      <c r="D9" s="2"/>
      <c r="E9" s="30" t="s">
        <v>31</v>
      </c>
      <c r="F9" s="30"/>
      <c r="G9" s="30"/>
      <c r="H9" s="30"/>
      <c r="I9" s="30"/>
      <c r="J9" s="30"/>
      <c r="K9" s="30"/>
    </row>
    <row r="10" spans="1:23" x14ac:dyDescent="0.25">
      <c r="A10" s="3" t="s">
        <v>14</v>
      </c>
      <c r="B10" s="16">
        <v>235</v>
      </c>
    </row>
    <row r="11" spans="1:23" x14ac:dyDescent="0.25">
      <c r="A11" s="3" t="s">
        <v>35</v>
      </c>
      <c r="B11" s="15">
        <v>0.1</v>
      </c>
    </row>
    <row r="12" spans="1:23" ht="7.5" customHeight="1" x14ac:dyDescent="0.3">
      <c r="A12" s="5"/>
    </row>
    <row r="13" spans="1:23" ht="16.5" thickBot="1" x14ac:dyDescent="0.3">
      <c r="A13" s="11" t="s">
        <v>0</v>
      </c>
      <c r="M13" s="31" t="str">
        <f>A45</f>
        <v>Average Annual Costs</v>
      </c>
      <c r="N13" s="31"/>
      <c r="O13" s="31"/>
      <c r="Q13" s="31" t="str">
        <f>A29</f>
        <v>Cumulative Costs</v>
      </c>
      <c r="R13" s="31"/>
      <c r="S13" s="31"/>
      <c r="U13" s="31" t="s">
        <v>21</v>
      </c>
      <c r="V13" s="31"/>
      <c r="W13" s="31"/>
    </row>
    <row r="14" spans="1:23" ht="15.75" x14ac:dyDescent="0.25">
      <c r="B14" s="6">
        <v>2017</v>
      </c>
      <c r="C14" s="6">
        <f>+B14+1</f>
        <v>2018</v>
      </c>
      <c r="D14" s="6">
        <f t="shared" ref="D14:K14" si="0">+C14+1</f>
        <v>2019</v>
      </c>
      <c r="E14" s="6">
        <f t="shared" si="0"/>
        <v>2020</v>
      </c>
      <c r="F14" s="6">
        <f t="shared" si="0"/>
        <v>2021</v>
      </c>
      <c r="G14" s="6">
        <f t="shared" si="0"/>
        <v>2022</v>
      </c>
      <c r="H14" s="6">
        <f t="shared" si="0"/>
        <v>2023</v>
      </c>
      <c r="I14" s="6">
        <f t="shared" si="0"/>
        <v>2024</v>
      </c>
      <c r="J14" s="6">
        <f t="shared" si="0"/>
        <v>2025</v>
      </c>
      <c r="K14" s="6">
        <f t="shared" si="0"/>
        <v>2026</v>
      </c>
      <c r="M14" s="6" t="s">
        <v>16</v>
      </c>
      <c r="N14" s="6" t="s">
        <v>17</v>
      </c>
      <c r="O14" s="6" t="s">
        <v>18</v>
      </c>
      <c r="Q14" s="6" t="s">
        <v>16</v>
      </c>
      <c r="R14" s="6" t="s">
        <v>17</v>
      </c>
      <c r="S14" s="6" t="s">
        <v>18</v>
      </c>
      <c r="U14" s="6" t="s">
        <v>16</v>
      </c>
      <c r="V14" s="6" t="s">
        <v>17</v>
      </c>
      <c r="W14" s="6" t="s">
        <v>18</v>
      </c>
    </row>
    <row r="15" spans="1:23" x14ac:dyDescent="0.25">
      <c r="A15" s="3" t="s">
        <v>3</v>
      </c>
      <c r="B15" s="24">
        <v>0</v>
      </c>
      <c r="C15" s="24">
        <f>B15</f>
        <v>0</v>
      </c>
      <c r="D15" s="24">
        <f t="shared" ref="D15:K15" si="1">C15</f>
        <v>0</v>
      </c>
      <c r="E15" s="24">
        <f t="shared" si="1"/>
        <v>0</v>
      </c>
      <c r="F15" s="24">
        <f t="shared" si="1"/>
        <v>0</v>
      </c>
      <c r="G15" s="24">
        <f t="shared" si="1"/>
        <v>0</v>
      </c>
      <c r="H15" s="24">
        <f t="shared" si="1"/>
        <v>0</v>
      </c>
      <c r="I15" s="24">
        <f t="shared" si="1"/>
        <v>0</v>
      </c>
      <c r="J15" s="24">
        <f t="shared" si="1"/>
        <v>0</v>
      </c>
      <c r="K15" s="24">
        <f t="shared" si="1"/>
        <v>0</v>
      </c>
      <c r="M15" s="7">
        <f>AVERAGE($B15:D15)</f>
        <v>0</v>
      </c>
      <c r="N15" s="8">
        <f>AVERAGE($B15:F15)</f>
        <v>0</v>
      </c>
      <c r="O15" s="9">
        <f>AVERAGE($B15:K15)</f>
        <v>0</v>
      </c>
      <c r="P15" s="4"/>
      <c r="Q15" s="7">
        <f>SUM($B15:D15)</f>
        <v>0</v>
      </c>
      <c r="R15" s="8">
        <f>SUM($B15:F15)</f>
        <v>0</v>
      </c>
      <c r="S15" s="9">
        <f>SUM($B15:K15)</f>
        <v>0</v>
      </c>
      <c r="T15" s="4"/>
      <c r="U15" s="12">
        <f>RANK(Q15,Q$15:Q$27,1)</f>
        <v>1</v>
      </c>
      <c r="V15" s="13">
        <f>RANK(R15,R$15:R$27,1)</f>
        <v>1</v>
      </c>
      <c r="W15" s="14">
        <f>RANK(S15,S$15:S$27,1)</f>
        <v>1</v>
      </c>
    </row>
    <row r="16" spans="1:23" x14ac:dyDescent="0.25">
      <c r="A16" s="3" t="s">
        <v>36</v>
      </c>
      <c r="B16" s="25">
        <v>570</v>
      </c>
      <c r="C16" s="25">
        <v>625</v>
      </c>
      <c r="D16" s="25">
        <v>750</v>
      </c>
      <c r="E16" s="25">
        <f>D16</f>
        <v>750</v>
      </c>
      <c r="F16" s="25">
        <v>750</v>
      </c>
      <c r="G16" s="19">
        <f t="shared" ref="G16:K16" si="2">F16*(1+$B$6)</f>
        <v>825.00000000000011</v>
      </c>
      <c r="H16" s="19">
        <f t="shared" si="2"/>
        <v>907.50000000000023</v>
      </c>
      <c r="I16" s="19">
        <f t="shared" si="2"/>
        <v>998.25000000000034</v>
      </c>
      <c r="J16" s="19">
        <f t="shared" si="2"/>
        <v>1098.0750000000005</v>
      </c>
      <c r="K16" s="19">
        <f t="shared" si="2"/>
        <v>1207.8825000000006</v>
      </c>
      <c r="M16" s="7">
        <f>AVERAGE($B16:D16)</f>
        <v>648.33333333333337</v>
      </c>
      <c r="N16" s="8">
        <f>AVERAGE($B16:F16)</f>
        <v>689</v>
      </c>
      <c r="O16" s="9">
        <f>AVERAGE($B16:K16)</f>
        <v>848.17075</v>
      </c>
      <c r="P16" s="4"/>
      <c r="Q16" s="7">
        <f>SUM($B16:D16)</f>
        <v>1945</v>
      </c>
      <c r="R16" s="8">
        <f>SUM($B16:F16)</f>
        <v>3445</v>
      </c>
      <c r="S16" s="9">
        <f>SUM($B16:K16)</f>
        <v>8481.7075000000004</v>
      </c>
      <c r="T16" s="4"/>
      <c r="U16" s="12">
        <f t="shared" ref="U16:U27" si="3">RANK(Q16,Q$15:Q$27,1)</f>
        <v>11</v>
      </c>
      <c r="V16" s="13">
        <f t="shared" ref="V16:V27" si="4">RANK(R16,R$15:R$27,1)</f>
        <v>11</v>
      </c>
      <c r="W16" s="14">
        <f t="shared" ref="W16:W27" si="5">RANK(S16,S$15:S$27,1)</f>
        <v>8</v>
      </c>
    </row>
    <row r="17" spans="1:23" x14ac:dyDescent="0.25">
      <c r="A17" s="3" t="s">
        <v>37</v>
      </c>
      <c r="B17" s="25">
        <v>570</v>
      </c>
      <c r="C17" s="25">
        <v>625</v>
      </c>
      <c r="D17" s="25">
        <v>750</v>
      </c>
      <c r="E17" s="25">
        <v>900</v>
      </c>
      <c r="F17" s="25">
        <v>900</v>
      </c>
      <c r="G17" s="19">
        <f t="shared" ref="G17" si="6">F17*(1+$B$6)</f>
        <v>990.00000000000011</v>
      </c>
      <c r="H17" s="19">
        <f t="shared" ref="H17" si="7">G17*(1+$B$6)</f>
        <v>1089.0000000000002</v>
      </c>
      <c r="I17" s="19">
        <f t="shared" ref="I17" si="8">H17*(1+$B$6)</f>
        <v>1197.9000000000003</v>
      </c>
      <c r="J17" s="19">
        <f t="shared" ref="J17" si="9">I17*(1+$B$6)</f>
        <v>1317.6900000000005</v>
      </c>
      <c r="K17" s="19">
        <f t="shared" ref="K17" si="10">J17*(1+$B$6)</f>
        <v>1449.4590000000007</v>
      </c>
      <c r="M17" s="7">
        <f>AVERAGE($B17:D17)</f>
        <v>648.33333333333337</v>
      </c>
      <c r="N17" s="8">
        <f>AVERAGE($B17:F17)</f>
        <v>749</v>
      </c>
      <c r="O17" s="9">
        <f>AVERAGE($B17:K17)</f>
        <v>978.90490000000011</v>
      </c>
      <c r="P17" s="4"/>
      <c r="Q17" s="7">
        <f>SUM($B17:D17)</f>
        <v>1945</v>
      </c>
      <c r="R17" s="8">
        <f>SUM($B17:F17)</f>
        <v>3745</v>
      </c>
      <c r="S17" s="9">
        <f>SUM($B17:K17)</f>
        <v>9789.0490000000009</v>
      </c>
      <c r="T17" s="4"/>
      <c r="U17" s="12">
        <f t="shared" si="3"/>
        <v>11</v>
      </c>
      <c r="V17" s="13">
        <f t="shared" si="4"/>
        <v>12</v>
      </c>
      <c r="W17" s="14">
        <f t="shared" si="5"/>
        <v>10</v>
      </c>
    </row>
    <row r="18" spans="1:23" x14ac:dyDescent="0.25">
      <c r="A18" s="3" t="s">
        <v>2</v>
      </c>
      <c r="B18" s="20">
        <f>$B$5</f>
        <v>1470</v>
      </c>
      <c r="C18" s="20">
        <f>B18</f>
        <v>1470</v>
      </c>
      <c r="D18" s="20">
        <f t="shared" ref="D18" si="11">C18</f>
        <v>1470</v>
      </c>
      <c r="E18" s="20">
        <f>D18*(1+$B$7)</f>
        <v>1617.0000000000002</v>
      </c>
      <c r="F18" s="20">
        <f t="shared" ref="F18:K19" si="12">E18*(1+$B$7)</f>
        <v>1778.7000000000005</v>
      </c>
      <c r="G18" s="20">
        <f t="shared" si="12"/>
        <v>1956.5700000000006</v>
      </c>
      <c r="H18" s="20">
        <f t="shared" si="12"/>
        <v>2152.2270000000008</v>
      </c>
      <c r="I18" s="20">
        <f t="shared" si="12"/>
        <v>2367.449700000001</v>
      </c>
      <c r="J18" s="20">
        <f t="shared" si="12"/>
        <v>2604.1946700000012</v>
      </c>
      <c r="K18" s="20">
        <f t="shared" si="12"/>
        <v>2864.6141370000014</v>
      </c>
      <c r="M18" s="7">
        <f>AVERAGE($B18:D18)</f>
        <v>1470</v>
      </c>
      <c r="N18" s="8">
        <f>AVERAGE($B18:F18)</f>
        <v>1561.14</v>
      </c>
      <c r="O18" s="9">
        <f>AVERAGE($B18:K18)</f>
        <v>1975.0755507000006</v>
      </c>
      <c r="P18" s="4"/>
      <c r="Q18" s="7">
        <f>SUM($B18:D18)</f>
        <v>4410</v>
      </c>
      <c r="R18" s="8">
        <f>SUM($B18:F18)</f>
        <v>7805.7000000000007</v>
      </c>
      <c r="S18" s="9">
        <f>SUM($B18:K18)</f>
        <v>19750.755507000005</v>
      </c>
      <c r="T18" s="4"/>
      <c r="U18" s="12">
        <f t="shared" si="3"/>
        <v>13</v>
      </c>
      <c r="V18" s="13">
        <f t="shared" si="4"/>
        <v>13</v>
      </c>
      <c r="W18" s="14">
        <f t="shared" si="5"/>
        <v>13</v>
      </c>
    </row>
    <row r="19" spans="1:23" x14ac:dyDescent="0.25">
      <c r="A19" s="3" t="s">
        <v>6</v>
      </c>
      <c r="B19" s="26">
        <v>570</v>
      </c>
      <c r="C19" s="26">
        <f>B19</f>
        <v>570</v>
      </c>
      <c r="D19" s="26">
        <f>C19</f>
        <v>570</v>
      </c>
      <c r="E19" s="26">
        <v>630</v>
      </c>
      <c r="F19" s="20">
        <f>E19*(1+$B$7)</f>
        <v>693</v>
      </c>
      <c r="G19" s="20">
        <f t="shared" si="12"/>
        <v>762.30000000000007</v>
      </c>
      <c r="H19" s="20">
        <f t="shared" si="12"/>
        <v>838.53000000000009</v>
      </c>
      <c r="I19" s="20">
        <f t="shared" si="12"/>
        <v>922.38300000000015</v>
      </c>
      <c r="J19" s="20">
        <f t="shared" si="12"/>
        <v>1014.6213000000002</v>
      </c>
      <c r="K19" s="20">
        <f t="shared" si="12"/>
        <v>1116.0834300000004</v>
      </c>
      <c r="M19" s="7">
        <f>AVERAGE($B19:D19)</f>
        <v>570</v>
      </c>
      <c r="N19" s="8">
        <f>AVERAGE($B19:F19)</f>
        <v>606.6</v>
      </c>
      <c r="O19" s="9">
        <f>AVERAGE($B19:K19)</f>
        <v>768.69177300000013</v>
      </c>
      <c r="P19" s="4"/>
      <c r="Q19" s="7">
        <f>SUM($B19:D19)</f>
        <v>1710</v>
      </c>
      <c r="R19" s="8">
        <f>SUM($B19:F19)</f>
        <v>3033</v>
      </c>
      <c r="S19" s="9">
        <f>SUM($B19:K19)</f>
        <v>7686.917730000001</v>
      </c>
      <c r="T19" s="4"/>
      <c r="U19" s="12">
        <f t="shared" si="3"/>
        <v>8</v>
      </c>
      <c r="V19" s="13">
        <f t="shared" si="4"/>
        <v>7</v>
      </c>
      <c r="W19" s="14">
        <f t="shared" si="5"/>
        <v>5</v>
      </c>
    </row>
    <row r="20" spans="1:23" x14ac:dyDescent="0.25">
      <c r="A20" s="3" t="s">
        <v>7</v>
      </c>
      <c r="B20" s="25">
        <f>B$16</f>
        <v>570</v>
      </c>
      <c r="C20" s="20">
        <f>C$18*0.45</f>
        <v>661.5</v>
      </c>
      <c r="D20" s="20">
        <f>C20</f>
        <v>661.5</v>
      </c>
      <c r="E20" s="20">
        <f>D20</f>
        <v>661.5</v>
      </c>
      <c r="F20" s="20">
        <f>F19</f>
        <v>693</v>
      </c>
      <c r="G20" s="20">
        <f t="shared" ref="G20" si="13">F20*(1+$B$7)</f>
        <v>762.30000000000007</v>
      </c>
      <c r="H20" s="20">
        <f t="shared" ref="H20" si="14">G20*(1+$B$7)</f>
        <v>838.53000000000009</v>
      </c>
      <c r="I20" s="20">
        <f t="shared" ref="I20" si="15">H20*(1+$B$7)</f>
        <v>922.38300000000015</v>
      </c>
      <c r="J20" s="20">
        <f t="shared" ref="J20" si="16">I20*(1+$B$7)</f>
        <v>1014.6213000000002</v>
      </c>
      <c r="K20" s="20">
        <f t="shared" ref="K20" si="17">J20*(1+$B$7)</f>
        <v>1116.0834300000004</v>
      </c>
      <c r="M20" s="7">
        <f>AVERAGE($B20:D20)</f>
        <v>631</v>
      </c>
      <c r="N20" s="8">
        <f>AVERAGE($B20:F20)</f>
        <v>649.5</v>
      </c>
      <c r="O20" s="9">
        <f>AVERAGE($B20:K20)</f>
        <v>790.14177300000006</v>
      </c>
      <c r="P20" s="4"/>
      <c r="Q20" s="7">
        <f>SUM($B20:D20)</f>
        <v>1893</v>
      </c>
      <c r="R20" s="8">
        <f>SUM($B20:F20)</f>
        <v>3247.5</v>
      </c>
      <c r="S20" s="9">
        <f>SUM($B20:K20)</f>
        <v>7901.417730000001</v>
      </c>
      <c r="T20" s="4"/>
      <c r="U20" s="12">
        <f t="shared" si="3"/>
        <v>9</v>
      </c>
      <c r="V20" s="13">
        <f t="shared" si="4"/>
        <v>8</v>
      </c>
      <c r="W20" s="14">
        <f t="shared" si="5"/>
        <v>6</v>
      </c>
    </row>
    <row r="21" spans="1:23" x14ac:dyDescent="0.25">
      <c r="A21" s="3" t="s">
        <v>8</v>
      </c>
      <c r="B21" s="25">
        <f>B$16</f>
        <v>570</v>
      </c>
      <c r="C21" s="25">
        <f>C$16</f>
        <v>625</v>
      </c>
      <c r="D21" s="20">
        <f>D$18*0.5</f>
        <v>735</v>
      </c>
      <c r="E21" s="20">
        <f>D21</f>
        <v>735</v>
      </c>
      <c r="F21" s="20">
        <f>E21</f>
        <v>735</v>
      </c>
      <c r="G21" s="20">
        <f>G19</f>
        <v>762.30000000000007</v>
      </c>
      <c r="H21" s="20">
        <f t="shared" ref="H21:K21" si="18">H19</f>
        <v>838.53000000000009</v>
      </c>
      <c r="I21" s="20">
        <f t="shared" si="18"/>
        <v>922.38300000000015</v>
      </c>
      <c r="J21" s="20">
        <f t="shared" si="18"/>
        <v>1014.6213000000002</v>
      </c>
      <c r="K21" s="20">
        <f t="shared" si="18"/>
        <v>1116.0834300000004</v>
      </c>
      <c r="M21" s="7">
        <f>AVERAGE($B21:D21)</f>
        <v>643.33333333333337</v>
      </c>
      <c r="N21" s="8">
        <f>AVERAGE($B21:F21)</f>
        <v>680</v>
      </c>
      <c r="O21" s="9">
        <f>AVERAGE($B21:K21)</f>
        <v>805.39177300000006</v>
      </c>
      <c r="P21" s="4"/>
      <c r="Q21" s="7">
        <f>SUM($B21:D21)</f>
        <v>1930</v>
      </c>
      <c r="R21" s="8">
        <f>SUM($B21:F21)</f>
        <v>3400</v>
      </c>
      <c r="S21" s="9">
        <f>SUM($B21:K21)</f>
        <v>8053.917730000001</v>
      </c>
      <c r="T21" s="4"/>
      <c r="U21" s="12">
        <f t="shared" si="3"/>
        <v>10</v>
      </c>
      <c r="V21" s="13">
        <f t="shared" si="4"/>
        <v>10</v>
      </c>
      <c r="W21" s="14">
        <f t="shared" si="5"/>
        <v>7</v>
      </c>
    </row>
    <row r="22" spans="1:23" x14ac:dyDescent="0.25">
      <c r="A22" s="3" t="s">
        <v>9</v>
      </c>
      <c r="B22" s="24">
        <v>0</v>
      </c>
      <c r="C22" s="24">
        <v>0</v>
      </c>
      <c r="D22" s="24">
        <v>0</v>
      </c>
      <c r="E22" s="20">
        <f>E$18</f>
        <v>1617.0000000000002</v>
      </c>
      <c r="F22" s="20">
        <f t="shared" ref="F22:K24" si="19">F$18</f>
        <v>1778.7000000000005</v>
      </c>
      <c r="G22" s="20">
        <f t="shared" si="19"/>
        <v>1956.5700000000006</v>
      </c>
      <c r="H22" s="20">
        <f t="shared" si="19"/>
        <v>2152.2270000000008</v>
      </c>
      <c r="I22" s="20">
        <f t="shared" si="19"/>
        <v>2367.449700000001</v>
      </c>
      <c r="J22" s="20">
        <f t="shared" si="19"/>
        <v>2604.1946700000012</v>
      </c>
      <c r="K22" s="20">
        <f t="shared" si="19"/>
        <v>2864.6141370000014</v>
      </c>
      <c r="M22" s="7">
        <f>AVERAGE($B22:D22)</f>
        <v>0</v>
      </c>
      <c r="N22" s="8">
        <f>AVERAGE($B22:F22)</f>
        <v>679.1400000000001</v>
      </c>
      <c r="O22" s="9">
        <f>AVERAGE($B22:K22)</f>
        <v>1534.0755507000006</v>
      </c>
      <c r="P22" s="4"/>
      <c r="Q22" s="7">
        <f>SUM($B22:D22)</f>
        <v>0</v>
      </c>
      <c r="R22" s="8">
        <f>SUM($B22:F22)</f>
        <v>3395.7000000000007</v>
      </c>
      <c r="S22" s="9">
        <f>SUM($B22:K22)</f>
        <v>15340.755507000005</v>
      </c>
      <c r="T22" s="4"/>
      <c r="U22" s="12">
        <f t="shared" si="3"/>
        <v>1</v>
      </c>
      <c r="V22" s="13">
        <f t="shared" si="4"/>
        <v>9</v>
      </c>
      <c r="W22" s="14">
        <f t="shared" si="5"/>
        <v>12</v>
      </c>
    </row>
    <row r="23" spans="1:23" x14ac:dyDescent="0.25">
      <c r="A23" s="3" t="s">
        <v>10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0">
        <f t="shared" si="19"/>
        <v>1956.5700000000006</v>
      </c>
      <c r="H23" s="20">
        <f t="shared" si="19"/>
        <v>2152.2270000000008</v>
      </c>
      <c r="I23" s="20">
        <f t="shared" si="19"/>
        <v>2367.449700000001</v>
      </c>
      <c r="J23" s="20">
        <f t="shared" si="19"/>
        <v>2604.1946700000012</v>
      </c>
      <c r="K23" s="20">
        <f t="shared" si="19"/>
        <v>2864.6141370000014</v>
      </c>
      <c r="M23" s="7">
        <f>AVERAGE($B23:D23)</f>
        <v>0</v>
      </c>
      <c r="N23" s="8">
        <f>AVERAGE($B23:F23)</f>
        <v>0</v>
      </c>
      <c r="O23" s="9">
        <f>AVERAGE($B23:K23)</f>
        <v>1194.5055507000004</v>
      </c>
      <c r="P23" s="4"/>
      <c r="Q23" s="7">
        <f>SUM($B23:D23)</f>
        <v>0</v>
      </c>
      <c r="R23" s="8">
        <f>SUM($B23:F23)</f>
        <v>0</v>
      </c>
      <c r="S23" s="9">
        <f>SUM($B23:K23)</f>
        <v>11945.055507000005</v>
      </c>
      <c r="T23" s="4"/>
      <c r="U23" s="12">
        <f t="shared" si="3"/>
        <v>1</v>
      </c>
      <c r="V23" s="13">
        <f t="shared" si="4"/>
        <v>1</v>
      </c>
      <c r="W23" s="14">
        <f t="shared" si="5"/>
        <v>11</v>
      </c>
    </row>
    <row r="24" spans="1:23" x14ac:dyDescent="0.25">
      <c r="A24" s="3" t="s">
        <v>11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0">
        <f>G$18*0.5</f>
        <v>978.28500000000031</v>
      </c>
      <c r="H24" s="20">
        <f t="shared" ref="H24:K25" si="20">H$18*0.5</f>
        <v>1076.1135000000004</v>
      </c>
      <c r="I24" s="20">
        <f t="shared" si="20"/>
        <v>1183.7248500000005</v>
      </c>
      <c r="J24" s="20">
        <f t="shared" si="19"/>
        <v>2604.1946700000012</v>
      </c>
      <c r="K24" s="20">
        <f t="shared" si="19"/>
        <v>2864.6141370000014</v>
      </c>
      <c r="M24" s="7">
        <f>AVERAGE($B24:D24)</f>
        <v>0</v>
      </c>
      <c r="N24" s="8">
        <f>AVERAGE($B24:F24)</f>
        <v>0</v>
      </c>
      <c r="O24" s="9">
        <f>AVERAGE($B24:K24)</f>
        <v>870.69321570000034</v>
      </c>
      <c r="P24" s="4"/>
      <c r="Q24" s="7">
        <f>SUM($B24:D24)</f>
        <v>0</v>
      </c>
      <c r="R24" s="8">
        <f>SUM($B24:F24)</f>
        <v>0</v>
      </c>
      <c r="S24" s="9">
        <f>SUM($B24:K24)</f>
        <v>8706.9321570000029</v>
      </c>
      <c r="T24" s="4"/>
      <c r="U24" s="12">
        <f t="shared" si="3"/>
        <v>1</v>
      </c>
      <c r="V24" s="13">
        <f t="shared" si="4"/>
        <v>1</v>
      </c>
      <c r="W24" s="14">
        <f t="shared" si="5"/>
        <v>9</v>
      </c>
    </row>
    <row r="25" spans="1:23" x14ac:dyDescent="0.25">
      <c r="A25" s="3" t="s">
        <v>39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0">
        <f>G$18*0.5</f>
        <v>978.28500000000031</v>
      </c>
      <c r="H25" s="20">
        <f t="shared" si="20"/>
        <v>1076.1135000000004</v>
      </c>
      <c r="I25" s="20">
        <f t="shared" si="20"/>
        <v>1183.7248500000005</v>
      </c>
      <c r="J25" s="20">
        <f t="shared" si="20"/>
        <v>1302.0973350000006</v>
      </c>
      <c r="K25" s="20">
        <f t="shared" si="20"/>
        <v>1432.3070685000007</v>
      </c>
      <c r="M25" s="7">
        <f>AVERAGE($B25:D25)</f>
        <v>0</v>
      </c>
      <c r="N25" s="8">
        <f>AVERAGE($B25:F25)</f>
        <v>0</v>
      </c>
      <c r="O25" s="9">
        <f>AVERAGE($B25:K25)</f>
        <v>597.25277535000021</v>
      </c>
      <c r="P25" s="4"/>
      <c r="Q25" s="7">
        <f>SUM($B25:D25)</f>
        <v>0</v>
      </c>
      <c r="R25" s="8">
        <f>SUM($B25:F25)</f>
        <v>0</v>
      </c>
      <c r="S25" s="9">
        <f>SUM($B25:K25)</f>
        <v>5972.5277535000023</v>
      </c>
      <c r="T25" s="4"/>
      <c r="U25" s="12">
        <f t="shared" si="3"/>
        <v>1</v>
      </c>
      <c r="V25" s="13">
        <f t="shared" si="4"/>
        <v>1</v>
      </c>
      <c r="W25" s="14">
        <f t="shared" si="5"/>
        <v>4</v>
      </c>
    </row>
    <row r="26" spans="1:23" x14ac:dyDescent="0.25">
      <c r="A26" s="3" t="s">
        <v>12</v>
      </c>
      <c r="B26" s="27">
        <v>880</v>
      </c>
      <c r="C26" s="2">
        <f>$B$10*(1+$B$11)</f>
        <v>258.5</v>
      </c>
      <c r="D26" s="2">
        <f>+C26*(1+$B$11)</f>
        <v>284.35000000000002</v>
      </c>
      <c r="E26" s="2">
        <f t="shared" ref="E26:K26" si="21">+D26*(1+$B$11)</f>
        <v>312.78500000000003</v>
      </c>
      <c r="F26" s="2">
        <f t="shared" si="21"/>
        <v>344.06350000000003</v>
      </c>
      <c r="G26" s="2">
        <f t="shared" si="21"/>
        <v>378.46985000000006</v>
      </c>
      <c r="H26" s="2">
        <f t="shared" si="21"/>
        <v>416.31683500000008</v>
      </c>
      <c r="I26" s="2">
        <f t="shared" si="21"/>
        <v>457.94851850000015</v>
      </c>
      <c r="J26" s="2">
        <f t="shared" si="21"/>
        <v>503.74337035000019</v>
      </c>
      <c r="K26" s="2">
        <f t="shared" si="21"/>
        <v>554.11770738500024</v>
      </c>
      <c r="M26" s="7">
        <f>AVERAGE($B26:D26)</f>
        <v>474.2833333333333</v>
      </c>
      <c r="N26" s="8">
        <f>AVERAGE($B26:F26)</f>
        <v>415.93970000000002</v>
      </c>
      <c r="O26" s="9">
        <f>AVERAGE($B26:K26)</f>
        <v>439.02947812350004</v>
      </c>
      <c r="P26" s="4"/>
      <c r="Q26" s="7">
        <f>SUM($B26:D26)</f>
        <v>1422.85</v>
      </c>
      <c r="R26" s="8">
        <f>SUM($B26:F26)</f>
        <v>2079.6985</v>
      </c>
      <c r="S26" s="9">
        <f>SUM($B26:K26)</f>
        <v>4390.2947812350003</v>
      </c>
      <c r="T26" s="4"/>
      <c r="U26" s="12">
        <f t="shared" si="3"/>
        <v>7</v>
      </c>
      <c r="V26" s="13">
        <f t="shared" si="4"/>
        <v>6</v>
      </c>
      <c r="W26" s="14">
        <f t="shared" si="5"/>
        <v>3</v>
      </c>
    </row>
    <row r="27" spans="1:23" x14ac:dyDescent="0.25">
      <c r="A27" s="3" t="s">
        <v>13</v>
      </c>
      <c r="B27" s="24">
        <v>0</v>
      </c>
      <c r="C27" s="24">
        <v>0</v>
      </c>
      <c r="D27" s="24">
        <v>0</v>
      </c>
      <c r="E27" s="21">
        <f>$B$9*(1+$B$11)*(1+$B$11)*(1+$B$11)</f>
        <v>1171.2800000000002</v>
      </c>
      <c r="F27" s="2">
        <f>F$26</f>
        <v>344.06350000000003</v>
      </c>
      <c r="G27" s="2">
        <f t="shared" ref="G27:K27" si="22">G$26</f>
        <v>378.46985000000006</v>
      </c>
      <c r="H27" s="2">
        <f t="shared" si="22"/>
        <v>416.31683500000008</v>
      </c>
      <c r="I27" s="2">
        <f t="shared" si="22"/>
        <v>457.94851850000015</v>
      </c>
      <c r="J27" s="2">
        <f t="shared" si="22"/>
        <v>503.74337035000019</v>
      </c>
      <c r="K27" s="2">
        <f t="shared" si="22"/>
        <v>554.11770738500024</v>
      </c>
      <c r="M27" s="7">
        <f>AVERAGE($B27:D27)</f>
        <v>0</v>
      </c>
      <c r="N27" s="8">
        <f>AVERAGE($B27:F27)</f>
        <v>303.06870000000004</v>
      </c>
      <c r="O27" s="9">
        <f>AVERAGE($B27:K27)</f>
        <v>382.59397812350011</v>
      </c>
      <c r="P27" s="4"/>
      <c r="Q27" s="7">
        <f>SUM($B27:D27)</f>
        <v>0</v>
      </c>
      <c r="R27" s="8">
        <f>SUM($B27:F27)</f>
        <v>1515.3435000000002</v>
      </c>
      <c r="S27" s="9">
        <f>SUM($B27:K27)</f>
        <v>3825.9397812350012</v>
      </c>
      <c r="T27" s="4"/>
      <c r="U27" s="12">
        <f t="shared" si="3"/>
        <v>1</v>
      </c>
      <c r="V27" s="13">
        <f t="shared" si="4"/>
        <v>5</v>
      </c>
      <c r="W27" s="14">
        <f t="shared" si="5"/>
        <v>2</v>
      </c>
    </row>
    <row r="28" spans="1:23" ht="7.5" customHeight="1" x14ac:dyDescent="0.3">
      <c r="A28" s="5"/>
    </row>
    <row r="29" spans="1:23" ht="15.75" thickBot="1" x14ac:dyDescent="0.3">
      <c r="A29" s="11" t="s">
        <v>1</v>
      </c>
    </row>
    <row r="30" spans="1:23" ht="15.75" x14ac:dyDescent="0.25">
      <c r="B30" s="6">
        <f t="shared" ref="B30:K30" si="23">B14</f>
        <v>2017</v>
      </c>
      <c r="C30" s="6">
        <f t="shared" si="23"/>
        <v>2018</v>
      </c>
      <c r="D30" s="6">
        <f t="shared" si="23"/>
        <v>2019</v>
      </c>
      <c r="E30" s="6">
        <f t="shared" si="23"/>
        <v>2020</v>
      </c>
      <c r="F30" s="6">
        <f t="shared" si="23"/>
        <v>2021</v>
      </c>
      <c r="G30" s="6">
        <f t="shared" si="23"/>
        <v>2022</v>
      </c>
      <c r="H30" s="6">
        <f t="shared" si="23"/>
        <v>2023</v>
      </c>
      <c r="I30" s="6">
        <f t="shared" si="23"/>
        <v>2024</v>
      </c>
      <c r="J30" s="6">
        <f t="shared" si="23"/>
        <v>2025</v>
      </c>
      <c r="K30" s="6">
        <f t="shared" si="23"/>
        <v>2026</v>
      </c>
    </row>
    <row r="31" spans="1:23" x14ac:dyDescent="0.25">
      <c r="A31" s="3" t="str">
        <f>A15</f>
        <v>Option 0 - drop maintenance, keep using AutoCAD</v>
      </c>
      <c r="B31" s="18">
        <f>B15</f>
        <v>0</v>
      </c>
      <c r="C31" s="18">
        <f t="shared" ref="C31:K31" si="24">+B31+C15</f>
        <v>0</v>
      </c>
      <c r="D31" s="18">
        <f t="shared" si="24"/>
        <v>0</v>
      </c>
      <c r="E31" s="18">
        <f t="shared" si="24"/>
        <v>0</v>
      </c>
      <c r="F31" s="18">
        <f t="shared" si="24"/>
        <v>0</v>
      </c>
      <c r="G31" s="18">
        <f t="shared" si="24"/>
        <v>0</v>
      </c>
      <c r="H31" s="18">
        <f t="shared" si="24"/>
        <v>0</v>
      </c>
      <c r="I31" s="18">
        <f t="shared" si="24"/>
        <v>0</v>
      </c>
      <c r="J31" s="18">
        <f t="shared" si="24"/>
        <v>0</v>
      </c>
      <c r="K31" s="18">
        <f t="shared" si="24"/>
        <v>0</v>
      </c>
    </row>
    <row r="32" spans="1:23" x14ac:dyDescent="0.25">
      <c r="A32" s="3" t="str">
        <f t="shared" ref="A32:A43" si="25">A16</f>
        <v>Option 1c - stay on maintenance (0% increase 2020/2021)</v>
      </c>
      <c r="B32" s="19">
        <f t="shared" ref="B32:B43" si="26">B16</f>
        <v>570</v>
      </c>
      <c r="C32" s="19">
        <f t="shared" ref="C32:K32" si="27">+B32+C16</f>
        <v>1195</v>
      </c>
      <c r="D32" s="19">
        <f t="shared" si="27"/>
        <v>1945</v>
      </c>
      <c r="E32" s="19">
        <f t="shared" si="27"/>
        <v>2695</v>
      </c>
      <c r="F32" s="19">
        <f t="shared" si="27"/>
        <v>3445</v>
      </c>
      <c r="G32" s="19">
        <f t="shared" si="27"/>
        <v>4270</v>
      </c>
      <c r="H32" s="19">
        <f t="shared" si="27"/>
        <v>5177.5</v>
      </c>
      <c r="I32" s="19">
        <f t="shared" si="27"/>
        <v>6175.75</v>
      </c>
      <c r="J32" s="19">
        <f t="shared" si="27"/>
        <v>7273.8250000000007</v>
      </c>
      <c r="K32" s="19">
        <f t="shared" si="27"/>
        <v>8481.7075000000004</v>
      </c>
    </row>
    <row r="33" spans="1:11" x14ac:dyDescent="0.25">
      <c r="A33" s="3" t="str">
        <f t="shared" si="25"/>
        <v>Option 1d - stay on maintenance (20% increase 2020, 0% 2021)</v>
      </c>
      <c r="B33" s="19">
        <f t="shared" si="26"/>
        <v>570</v>
      </c>
      <c r="C33" s="19">
        <f t="shared" ref="C33:K33" si="28">+B33+C17</f>
        <v>1195</v>
      </c>
      <c r="D33" s="19">
        <f t="shared" si="28"/>
        <v>1945</v>
      </c>
      <c r="E33" s="19">
        <f t="shared" si="28"/>
        <v>2845</v>
      </c>
      <c r="F33" s="19">
        <f t="shared" si="28"/>
        <v>3745</v>
      </c>
      <c r="G33" s="19">
        <f t="shared" si="28"/>
        <v>4735</v>
      </c>
      <c r="H33" s="19">
        <f t="shared" si="28"/>
        <v>5824</v>
      </c>
      <c r="I33" s="19">
        <f t="shared" si="28"/>
        <v>7021.9000000000005</v>
      </c>
      <c r="J33" s="19">
        <f t="shared" si="28"/>
        <v>8339.59</v>
      </c>
      <c r="K33" s="19">
        <f t="shared" si="28"/>
        <v>9789.0490000000009</v>
      </c>
    </row>
    <row r="34" spans="1:11" x14ac:dyDescent="0.25">
      <c r="A34" s="3" t="str">
        <f t="shared" si="25"/>
        <v>Option 2 - subscription now</v>
      </c>
      <c r="B34" s="20">
        <f t="shared" si="26"/>
        <v>1470</v>
      </c>
      <c r="C34" s="20">
        <f t="shared" ref="C34:K34" si="29">+B34+C18</f>
        <v>2940</v>
      </c>
      <c r="D34" s="20">
        <f t="shared" si="29"/>
        <v>4410</v>
      </c>
      <c r="E34" s="20">
        <f t="shared" si="29"/>
        <v>6027</v>
      </c>
      <c r="F34" s="20">
        <f t="shared" si="29"/>
        <v>7805.7000000000007</v>
      </c>
      <c r="G34" s="20">
        <f t="shared" si="29"/>
        <v>9762.27</v>
      </c>
      <c r="H34" s="20">
        <f t="shared" si="29"/>
        <v>11914.497000000001</v>
      </c>
      <c r="I34" s="20">
        <f t="shared" si="29"/>
        <v>14281.946700000002</v>
      </c>
      <c r="J34" s="20">
        <f t="shared" si="29"/>
        <v>16886.141370000005</v>
      </c>
      <c r="K34" s="20">
        <f t="shared" si="29"/>
        <v>19750.755507000005</v>
      </c>
    </row>
    <row r="35" spans="1:11" x14ac:dyDescent="0.25">
      <c r="A35" s="3" t="str">
        <f t="shared" si="25"/>
        <v>Option 3 - subscription in 2017</v>
      </c>
      <c r="B35" s="20">
        <f t="shared" si="26"/>
        <v>570</v>
      </c>
      <c r="C35" s="20">
        <f t="shared" ref="C35:K35" si="30">+B35+C19</f>
        <v>1140</v>
      </c>
      <c r="D35" s="20">
        <f t="shared" si="30"/>
        <v>1710</v>
      </c>
      <c r="E35" s="20">
        <f t="shared" si="30"/>
        <v>2340</v>
      </c>
      <c r="F35" s="20">
        <f t="shared" si="30"/>
        <v>3033</v>
      </c>
      <c r="G35" s="20">
        <f t="shared" si="30"/>
        <v>3795.3</v>
      </c>
      <c r="H35" s="20">
        <f t="shared" si="30"/>
        <v>4633.83</v>
      </c>
      <c r="I35" s="20">
        <f t="shared" si="30"/>
        <v>5556.2129999999997</v>
      </c>
      <c r="J35" s="20">
        <f t="shared" si="30"/>
        <v>6570.8343000000004</v>
      </c>
      <c r="K35" s="20">
        <f t="shared" si="30"/>
        <v>7686.917730000001</v>
      </c>
    </row>
    <row r="36" spans="1:11" x14ac:dyDescent="0.25">
      <c r="A36" s="3" t="str">
        <f t="shared" si="25"/>
        <v>Option 4 - subscription in 2018</v>
      </c>
      <c r="B36" s="19">
        <f t="shared" si="26"/>
        <v>570</v>
      </c>
      <c r="C36" s="20">
        <f t="shared" ref="C36:K36" si="31">+B36+C20</f>
        <v>1231.5</v>
      </c>
      <c r="D36" s="20">
        <f t="shared" si="31"/>
        <v>1893</v>
      </c>
      <c r="E36" s="20">
        <f t="shared" si="31"/>
        <v>2554.5</v>
      </c>
      <c r="F36" s="20">
        <f t="shared" si="31"/>
        <v>3247.5</v>
      </c>
      <c r="G36" s="20">
        <f t="shared" si="31"/>
        <v>4009.8</v>
      </c>
      <c r="H36" s="20">
        <f t="shared" si="31"/>
        <v>4848.33</v>
      </c>
      <c r="I36" s="20">
        <f t="shared" si="31"/>
        <v>5770.7129999999997</v>
      </c>
      <c r="J36" s="20">
        <f t="shared" si="31"/>
        <v>6785.3343000000004</v>
      </c>
      <c r="K36" s="20">
        <f t="shared" si="31"/>
        <v>7901.417730000001</v>
      </c>
    </row>
    <row r="37" spans="1:11" x14ac:dyDescent="0.25">
      <c r="A37" s="3" t="str">
        <f t="shared" si="25"/>
        <v>Option 5 - subscription in 2019</v>
      </c>
      <c r="B37" s="19">
        <f t="shared" si="26"/>
        <v>570</v>
      </c>
      <c r="C37" s="19">
        <f t="shared" ref="C37:K37" si="32">+B37+C21</f>
        <v>1195</v>
      </c>
      <c r="D37" s="20">
        <f t="shared" si="32"/>
        <v>1930</v>
      </c>
      <c r="E37" s="20">
        <f t="shared" si="32"/>
        <v>2665</v>
      </c>
      <c r="F37" s="20">
        <f t="shared" si="32"/>
        <v>3400</v>
      </c>
      <c r="G37" s="20">
        <f t="shared" si="32"/>
        <v>4162.3</v>
      </c>
      <c r="H37" s="20">
        <f t="shared" si="32"/>
        <v>5000.83</v>
      </c>
      <c r="I37" s="20">
        <f t="shared" si="32"/>
        <v>5923.2129999999997</v>
      </c>
      <c r="J37" s="20">
        <f t="shared" si="32"/>
        <v>6937.8343000000004</v>
      </c>
      <c r="K37" s="20">
        <f t="shared" si="32"/>
        <v>8053.917730000001</v>
      </c>
    </row>
    <row r="38" spans="1:11" x14ac:dyDescent="0.25">
      <c r="A38" s="3" t="str">
        <f t="shared" si="25"/>
        <v>Option 6 - abandon maintenance, subscription in 2020</v>
      </c>
      <c r="B38" s="18">
        <f t="shared" si="26"/>
        <v>0</v>
      </c>
      <c r="C38" s="18">
        <f t="shared" ref="C38:K38" si="33">+B38+C22</f>
        <v>0</v>
      </c>
      <c r="D38" s="18">
        <f t="shared" si="33"/>
        <v>0</v>
      </c>
      <c r="E38" s="20">
        <f t="shared" si="33"/>
        <v>1617.0000000000002</v>
      </c>
      <c r="F38" s="20">
        <f t="shared" si="33"/>
        <v>3395.7000000000007</v>
      </c>
      <c r="G38" s="20">
        <f t="shared" si="33"/>
        <v>5352.2700000000013</v>
      </c>
      <c r="H38" s="20">
        <f t="shared" si="33"/>
        <v>7504.4970000000021</v>
      </c>
      <c r="I38" s="20">
        <f t="shared" si="33"/>
        <v>9871.9467000000041</v>
      </c>
      <c r="J38" s="20">
        <f t="shared" si="33"/>
        <v>12476.141370000005</v>
      </c>
      <c r="K38" s="20">
        <f t="shared" si="33"/>
        <v>15340.755507000005</v>
      </c>
    </row>
    <row r="39" spans="1:11" x14ac:dyDescent="0.25">
      <c r="A39" s="3" t="str">
        <f t="shared" si="25"/>
        <v>Option 7 - abandon maintenance, subscription in 2022</v>
      </c>
      <c r="B39" s="18">
        <f t="shared" si="26"/>
        <v>0</v>
      </c>
      <c r="C39" s="18">
        <f t="shared" ref="C39:K39" si="34">+B39+C23</f>
        <v>0</v>
      </c>
      <c r="D39" s="18">
        <f t="shared" si="34"/>
        <v>0</v>
      </c>
      <c r="E39" s="18">
        <f t="shared" si="34"/>
        <v>0</v>
      </c>
      <c r="F39" s="18">
        <f t="shared" si="34"/>
        <v>0</v>
      </c>
      <c r="G39" s="20">
        <f t="shared" si="34"/>
        <v>1956.5700000000006</v>
      </c>
      <c r="H39" s="20">
        <f t="shared" si="34"/>
        <v>4108.7970000000014</v>
      </c>
      <c r="I39" s="20">
        <f t="shared" si="34"/>
        <v>6476.2467000000024</v>
      </c>
      <c r="J39" s="20">
        <f t="shared" si="34"/>
        <v>9080.4413700000041</v>
      </c>
      <c r="K39" s="20">
        <f t="shared" si="34"/>
        <v>11945.055507000005</v>
      </c>
    </row>
    <row r="40" spans="1:11" x14ac:dyDescent="0.25">
      <c r="A40" s="3" t="str">
        <f t="shared" si="25"/>
        <v>Option 8 - abandon maintenance, subscription in 2022 (3-year 50% discount)</v>
      </c>
      <c r="B40" s="18">
        <f t="shared" si="26"/>
        <v>0</v>
      </c>
      <c r="C40" s="18">
        <f t="shared" ref="C40:K40" si="35">+B40+C24</f>
        <v>0</v>
      </c>
      <c r="D40" s="18">
        <f t="shared" si="35"/>
        <v>0</v>
      </c>
      <c r="E40" s="18">
        <f t="shared" si="35"/>
        <v>0</v>
      </c>
      <c r="F40" s="18">
        <f t="shared" si="35"/>
        <v>0</v>
      </c>
      <c r="G40" s="20">
        <f t="shared" si="35"/>
        <v>978.28500000000031</v>
      </c>
      <c r="H40" s="20">
        <f t="shared" si="35"/>
        <v>2054.3985000000007</v>
      </c>
      <c r="I40" s="20">
        <f t="shared" si="35"/>
        <v>3238.1233500000012</v>
      </c>
      <c r="J40" s="20">
        <f t="shared" si="35"/>
        <v>5842.3180200000024</v>
      </c>
      <c r="K40" s="20">
        <f t="shared" si="35"/>
        <v>8706.9321570000029</v>
      </c>
    </row>
    <row r="41" spans="1:11" x14ac:dyDescent="0.25">
      <c r="A41" s="3" t="str">
        <f t="shared" si="25"/>
        <v>Option 8a - abandon maintenance, subscription in 2022 (permanent 50% discount)</v>
      </c>
      <c r="B41" s="18">
        <f t="shared" si="26"/>
        <v>0</v>
      </c>
      <c r="C41" s="18">
        <f t="shared" ref="C41:K41" si="36">+B41+C25</f>
        <v>0</v>
      </c>
      <c r="D41" s="18">
        <f t="shared" si="36"/>
        <v>0</v>
      </c>
      <c r="E41" s="18">
        <f t="shared" si="36"/>
        <v>0</v>
      </c>
      <c r="F41" s="18">
        <f t="shared" si="36"/>
        <v>0</v>
      </c>
      <c r="G41" s="20">
        <f t="shared" si="36"/>
        <v>978.28500000000031</v>
      </c>
      <c r="H41" s="20">
        <f t="shared" si="36"/>
        <v>2054.3985000000007</v>
      </c>
      <c r="I41" s="20">
        <f t="shared" si="36"/>
        <v>3238.1233500000012</v>
      </c>
      <c r="J41" s="20">
        <f t="shared" si="36"/>
        <v>4540.220685000002</v>
      </c>
      <c r="K41" s="20">
        <f t="shared" si="36"/>
        <v>5972.5277535000023</v>
      </c>
    </row>
    <row r="42" spans="1:11" x14ac:dyDescent="0.25">
      <c r="A42" s="3" t="str">
        <f t="shared" si="25"/>
        <v>Option 9 - BricsCAD Pro with maintenance</v>
      </c>
      <c r="B42" s="21">
        <f t="shared" si="26"/>
        <v>880</v>
      </c>
      <c r="C42" s="2">
        <f t="shared" ref="C42:K42" si="37">+B42+C26</f>
        <v>1138.5</v>
      </c>
      <c r="D42" s="2">
        <f t="shared" si="37"/>
        <v>1422.85</v>
      </c>
      <c r="E42" s="2">
        <f t="shared" si="37"/>
        <v>1735.635</v>
      </c>
      <c r="F42" s="2">
        <f t="shared" si="37"/>
        <v>2079.6985</v>
      </c>
      <c r="G42" s="2">
        <f t="shared" si="37"/>
        <v>2458.1683499999999</v>
      </c>
      <c r="H42" s="2">
        <f t="shared" si="37"/>
        <v>2874.485185</v>
      </c>
      <c r="I42" s="2">
        <f t="shared" si="37"/>
        <v>3332.4337035000003</v>
      </c>
      <c r="J42" s="2">
        <f t="shared" si="37"/>
        <v>3836.1770738500004</v>
      </c>
      <c r="K42" s="2">
        <f t="shared" si="37"/>
        <v>4390.2947812350003</v>
      </c>
    </row>
    <row r="43" spans="1:11" x14ac:dyDescent="0.25">
      <c r="A43" s="3" t="str">
        <f t="shared" si="25"/>
        <v>Option 10 - BricsCAD Pro with maintenance in 2020</v>
      </c>
      <c r="B43" s="18">
        <f t="shared" si="26"/>
        <v>0</v>
      </c>
      <c r="C43" s="18">
        <f t="shared" ref="C43:K43" si="38">+B43+C27</f>
        <v>0</v>
      </c>
      <c r="D43" s="18">
        <f t="shared" si="38"/>
        <v>0</v>
      </c>
      <c r="E43" s="21">
        <f t="shared" si="38"/>
        <v>1171.2800000000002</v>
      </c>
      <c r="F43" s="2">
        <f t="shared" si="38"/>
        <v>1515.3435000000002</v>
      </c>
      <c r="G43" s="2">
        <f t="shared" si="38"/>
        <v>1893.8133500000004</v>
      </c>
      <c r="H43" s="2">
        <f t="shared" si="38"/>
        <v>2310.1301850000004</v>
      </c>
      <c r="I43" s="2">
        <f t="shared" si="38"/>
        <v>2768.0787035000008</v>
      </c>
      <c r="J43" s="2">
        <f t="shared" si="38"/>
        <v>3271.8220738500008</v>
      </c>
      <c r="K43" s="2">
        <f t="shared" si="38"/>
        <v>3825.9397812350012</v>
      </c>
    </row>
    <row r="44" spans="1:11" ht="7.5" customHeight="1" x14ac:dyDescent="0.3">
      <c r="A44" s="5"/>
    </row>
    <row r="45" spans="1:11" ht="15.75" thickBot="1" x14ac:dyDescent="0.3">
      <c r="A45" s="11" t="s">
        <v>23</v>
      </c>
    </row>
    <row r="46" spans="1:11" ht="15.75" x14ac:dyDescent="0.25">
      <c r="B46" s="6">
        <f t="shared" ref="B46:K46" si="39">B30</f>
        <v>2017</v>
      </c>
      <c r="C46" s="6">
        <f t="shared" si="39"/>
        <v>2018</v>
      </c>
      <c r="D46" s="6">
        <f t="shared" si="39"/>
        <v>2019</v>
      </c>
      <c r="E46" s="6">
        <f t="shared" si="39"/>
        <v>2020</v>
      </c>
      <c r="F46" s="6">
        <f t="shared" si="39"/>
        <v>2021</v>
      </c>
      <c r="G46" s="6">
        <f t="shared" si="39"/>
        <v>2022</v>
      </c>
      <c r="H46" s="6">
        <f t="shared" si="39"/>
        <v>2023</v>
      </c>
      <c r="I46" s="6">
        <f t="shared" si="39"/>
        <v>2024</v>
      </c>
      <c r="J46" s="6">
        <f t="shared" si="39"/>
        <v>2025</v>
      </c>
      <c r="K46" s="6">
        <f t="shared" si="39"/>
        <v>2026</v>
      </c>
    </row>
    <row r="47" spans="1:11" x14ac:dyDescent="0.25">
      <c r="A47" s="3" t="str">
        <f>A31</f>
        <v>Option 0 - drop maintenance, keep using AutoCAD</v>
      </c>
      <c r="B47" s="18">
        <f>B31</f>
        <v>0</v>
      </c>
      <c r="C47" s="18">
        <f t="shared" ref="C47:K47" si="40">C31/C$61</f>
        <v>0</v>
      </c>
      <c r="D47" s="18">
        <f t="shared" si="40"/>
        <v>0</v>
      </c>
      <c r="E47" s="18">
        <f t="shared" si="40"/>
        <v>0</v>
      </c>
      <c r="F47" s="18">
        <f t="shared" si="40"/>
        <v>0</v>
      </c>
      <c r="G47" s="18">
        <f t="shared" si="40"/>
        <v>0</v>
      </c>
      <c r="H47" s="18">
        <f t="shared" si="40"/>
        <v>0</v>
      </c>
      <c r="I47" s="18">
        <f t="shared" si="40"/>
        <v>0</v>
      </c>
      <c r="J47" s="18">
        <f t="shared" si="40"/>
        <v>0</v>
      </c>
      <c r="K47" s="18">
        <f t="shared" si="40"/>
        <v>0</v>
      </c>
    </row>
    <row r="48" spans="1:11" x14ac:dyDescent="0.25">
      <c r="A48" s="3" t="str">
        <f t="shared" ref="A48:A59" si="41">A32</f>
        <v>Option 1c - stay on maintenance (0% increase 2020/2021)</v>
      </c>
      <c r="B48" s="19">
        <f>B32</f>
        <v>570</v>
      </c>
      <c r="C48" s="19">
        <f t="shared" ref="C48:K48" si="42">C32/C$61</f>
        <v>597.5</v>
      </c>
      <c r="D48" s="19">
        <f t="shared" si="42"/>
        <v>648.33333333333337</v>
      </c>
      <c r="E48" s="19">
        <f t="shared" si="42"/>
        <v>673.75</v>
      </c>
      <c r="F48" s="19">
        <f t="shared" si="42"/>
        <v>689</v>
      </c>
      <c r="G48" s="19">
        <f t="shared" si="42"/>
        <v>711.66666666666663</v>
      </c>
      <c r="H48" s="19">
        <f t="shared" si="42"/>
        <v>739.64285714285711</v>
      </c>
      <c r="I48" s="19">
        <f t="shared" si="42"/>
        <v>771.96875</v>
      </c>
      <c r="J48" s="19">
        <f t="shared" si="42"/>
        <v>808.2027777777779</v>
      </c>
      <c r="K48" s="19">
        <f t="shared" si="42"/>
        <v>848.17075</v>
      </c>
    </row>
    <row r="49" spans="1:11" x14ac:dyDescent="0.25">
      <c r="A49" s="3" t="str">
        <f t="shared" si="41"/>
        <v>Option 1d - stay on maintenance (20% increase 2020, 0% 2021)</v>
      </c>
      <c r="B49" s="20">
        <f t="shared" ref="B49" si="43">B33</f>
        <v>570</v>
      </c>
      <c r="C49" s="20">
        <f t="shared" ref="C49:K49" si="44">C33/C$61</f>
        <v>597.5</v>
      </c>
      <c r="D49" s="20">
        <f t="shared" si="44"/>
        <v>648.33333333333337</v>
      </c>
      <c r="E49" s="20">
        <f t="shared" si="44"/>
        <v>711.25</v>
      </c>
      <c r="F49" s="20">
        <f t="shared" si="44"/>
        <v>749</v>
      </c>
      <c r="G49" s="20">
        <f t="shared" si="44"/>
        <v>789.16666666666663</v>
      </c>
      <c r="H49" s="20">
        <f t="shared" si="44"/>
        <v>832</v>
      </c>
      <c r="I49" s="20">
        <f t="shared" si="44"/>
        <v>877.73750000000007</v>
      </c>
      <c r="J49" s="20">
        <f t="shared" si="44"/>
        <v>926.62111111111108</v>
      </c>
      <c r="K49" s="20">
        <f t="shared" si="44"/>
        <v>978.90490000000011</v>
      </c>
    </row>
    <row r="50" spans="1:11" x14ac:dyDescent="0.25">
      <c r="A50" s="3" t="str">
        <f t="shared" si="41"/>
        <v>Option 2 - subscription now</v>
      </c>
      <c r="B50" s="20">
        <f t="shared" ref="B50:B59" si="45">B34</f>
        <v>1470</v>
      </c>
      <c r="C50" s="20">
        <f t="shared" ref="C50:K50" si="46">C34/C$61</f>
        <v>1470</v>
      </c>
      <c r="D50" s="20">
        <f t="shared" si="46"/>
        <v>1470</v>
      </c>
      <c r="E50" s="20">
        <f t="shared" si="46"/>
        <v>1506.75</v>
      </c>
      <c r="F50" s="20">
        <f t="shared" si="46"/>
        <v>1561.14</v>
      </c>
      <c r="G50" s="20">
        <f t="shared" si="46"/>
        <v>1627.0450000000001</v>
      </c>
      <c r="H50" s="20">
        <f t="shared" si="46"/>
        <v>1702.0710000000001</v>
      </c>
      <c r="I50" s="20">
        <f t="shared" si="46"/>
        <v>1785.2433375000003</v>
      </c>
      <c r="J50" s="20">
        <f t="shared" si="46"/>
        <v>1876.2379300000005</v>
      </c>
      <c r="K50" s="20">
        <f t="shared" si="46"/>
        <v>1975.0755507000006</v>
      </c>
    </row>
    <row r="51" spans="1:11" x14ac:dyDescent="0.25">
      <c r="A51" s="3" t="str">
        <f t="shared" si="41"/>
        <v>Option 3 - subscription in 2017</v>
      </c>
      <c r="B51" s="20">
        <f t="shared" si="45"/>
        <v>570</v>
      </c>
      <c r="C51" s="20">
        <f t="shared" ref="C51:K51" si="47">C35/C$61</f>
        <v>570</v>
      </c>
      <c r="D51" s="20">
        <f t="shared" si="47"/>
        <v>570</v>
      </c>
      <c r="E51" s="20">
        <f t="shared" si="47"/>
        <v>585</v>
      </c>
      <c r="F51" s="20">
        <f t="shared" si="47"/>
        <v>606.6</v>
      </c>
      <c r="G51" s="20">
        <f t="shared" si="47"/>
        <v>632.55000000000007</v>
      </c>
      <c r="H51" s="20">
        <f t="shared" si="47"/>
        <v>661.97571428571428</v>
      </c>
      <c r="I51" s="20">
        <f t="shared" si="47"/>
        <v>694.52662499999997</v>
      </c>
      <c r="J51" s="20">
        <f t="shared" si="47"/>
        <v>730.09270000000004</v>
      </c>
      <c r="K51" s="20">
        <f t="shared" si="47"/>
        <v>768.69177300000013</v>
      </c>
    </row>
    <row r="52" spans="1:11" x14ac:dyDescent="0.25">
      <c r="A52" s="3" t="str">
        <f t="shared" si="41"/>
        <v>Option 4 - subscription in 2018</v>
      </c>
      <c r="B52" s="19">
        <f t="shared" si="45"/>
        <v>570</v>
      </c>
      <c r="C52" s="20">
        <f t="shared" ref="C52:K52" si="48">C36/C$61</f>
        <v>615.75</v>
      </c>
      <c r="D52" s="20">
        <f t="shared" si="48"/>
        <v>631</v>
      </c>
      <c r="E52" s="20">
        <f t="shared" si="48"/>
        <v>638.625</v>
      </c>
      <c r="F52" s="20">
        <f t="shared" si="48"/>
        <v>649.5</v>
      </c>
      <c r="G52" s="20">
        <f t="shared" si="48"/>
        <v>668.30000000000007</v>
      </c>
      <c r="H52" s="20">
        <f t="shared" si="48"/>
        <v>692.61857142857139</v>
      </c>
      <c r="I52" s="20">
        <f t="shared" si="48"/>
        <v>721.33912499999997</v>
      </c>
      <c r="J52" s="20">
        <f t="shared" si="48"/>
        <v>753.92603333333341</v>
      </c>
      <c r="K52" s="20">
        <f t="shared" si="48"/>
        <v>790.14177300000006</v>
      </c>
    </row>
    <row r="53" spans="1:11" x14ac:dyDescent="0.25">
      <c r="A53" s="3" t="str">
        <f t="shared" si="41"/>
        <v>Option 5 - subscription in 2019</v>
      </c>
      <c r="B53" s="19">
        <f t="shared" si="45"/>
        <v>570</v>
      </c>
      <c r="C53" s="19">
        <f t="shared" ref="C53:K53" si="49">C37/C$61</f>
        <v>597.5</v>
      </c>
      <c r="D53" s="20">
        <f t="shared" si="49"/>
        <v>643.33333333333337</v>
      </c>
      <c r="E53" s="20">
        <f t="shared" si="49"/>
        <v>666.25</v>
      </c>
      <c r="F53" s="20">
        <f t="shared" si="49"/>
        <v>680</v>
      </c>
      <c r="G53" s="20">
        <f t="shared" si="49"/>
        <v>693.7166666666667</v>
      </c>
      <c r="H53" s="20">
        <f t="shared" si="49"/>
        <v>714.40428571428572</v>
      </c>
      <c r="I53" s="20">
        <f t="shared" si="49"/>
        <v>740.40162499999997</v>
      </c>
      <c r="J53" s="20">
        <f t="shared" si="49"/>
        <v>770.87047777777786</v>
      </c>
      <c r="K53" s="20">
        <f t="shared" si="49"/>
        <v>805.39177300000006</v>
      </c>
    </row>
    <row r="54" spans="1:11" x14ac:dyDescent="0.25">
      <c r="A54" s="3" t="str">
        <f t="shared" si="41"/>
        <v>Option 6 - abandon maintenance, subscription in 2020</v>
      </c>
      <c r="B54" s="18">
        <f t="shared" si="45"/>
        <v>0</v>
      </c>
      <c r="C54" s="18">
        <f t="shared" ref="C54:K54" si="50">C38/C$61</f>
        <v>0</v>
      </c>
      <c r="D54" s="18">
        <f t="shared" si="50"/>
        <v>0</v>
      </c>
      <c r="E54" s="20">
        <f t="shared" si="50"/>
        <v>404.25000000000006</v>
      </c>
      <c r="F54" s="20">
        <f t="shared" si="50"/>
        <v>679.1400000000001</v>
      </c>
      <c r="G54" s="20">
        <f t="shared" si="50"/>
        <v>892.04500000000019</v>
      </c>
      <c r="H54" s="20">
        <f t="shared" si="50"/>
        <v>1072.0710000000004</v>
      </c>
      <c r="I54" s="20">
        <f t="shared" si="50"/>
        <v>1233.9933375000005</v>
      </c>
      <c r="J54" s="20">
        <f t="shared" si="50"/>
        <v>1386.2379300000005</v>
      </c>
      <c r="K54" s="20">
        <f t="shared" si="50"/>
        <v>1534.0755507000006</v>
      </c>
    </row>
    <row r="55" spans="1:11" x14ac:dyDescent="0.25">
      <c r="A55" s="3" t="str">
        <f t="shared" si="41"/>
        <v>Option 7 - abandon maintenance, subscription in 2022</v>
      </c>
      <c r="B55" s="18">
        <f t="shared" si="45"/>
        <v>0</v>
      </c>
      <c r="C55" s="18">
        <f t="shared" ref="C55:K55" si="51">C39/C$61</f>
        <v>0</v>
      </c>
      <c r="D55" s="18">
        <f t="shared" si="51"/>
        <v>0</v>
      </c>
      <c r="E55" s="18">
        <f t="shared" si="51"/>
        <v>0</v>
      </c>
      <c r="F55" s="18">
        <f t="shared" si="51"/>
        <v>0</v>
      </c>
      <c r="G55" s="20">
        <f t="shared" si="51"/>
        <v>326.09500000000008</v>
      </c>
      <c r="H55" s="20">
        <f t="shared" si="51"/>
        <v>586.97100000000023</v>
      </c>
      <c r="I55" s="20">
        <f t="shared" si="51"/>
        <v>809.5308375000003</v>
      </c>
      <c r="J55" s="20">
        <f t="shared" si="51"/>
        <v>1008.9379300000005</v>
      </c>
      <c r="K55" s="20">
        <f t="shared" si="51"/>
        <v>1194.5055507000004</v>
      </c>
    </row>
    <row r="56" spans="1:11" x14ac:dyDescent="0.25">
      <c r="A56" s="3" t="str">
        <f t="shared" si="41"/>
        <v>Option 8 - abandon maintenance, subscription in 2022 (3-year 50% discount)</v>
      </c>
      <c r="B56" s="18">
        <f t="shared" si="45"/>
        <v>0</v>
      </c>
      <c r="C56" s="18">
        <f t="shared" ref="C56:K57" si="52">C40/C$61</f>
        <v>0</v>
      </c>
      <c r="D56" s="18">
        <f t="shared" si="52"/>
        <v>0</v>
      </c>
      <c r="E56" s="18">
        <f t="shared" si="52"/>
        <v>0</v>
      </c>
      <c r="F56" s="18">
        <f t="shared" si="52"/>
        <v>0</v>
      </c>
      <c r="G56" s="20">
        <f t="shared" si="52"/>
        <v>163.04750000000004</v>
      </c>
      <c r="H56" s="20">
        <f t="shared" si="52"/>
        <v>293.48550000000012</v>
      </c>
      <c r="I56" s="20">
        <f t="shared" si="52"/>
        <v>404.76541875000015</v>
      </c>
      <c r="J56" s="20">
        <f t="shared" si="52"/>
        <v>649.14644666666698</v>
      </c>
      <c r="K56" s="20">
        <f t="shared" si="52"/>
        <v>870.69321570000034</v>
      </c>
    </row>
    <row r="57" spans="1:11" x14ac:dyDescent="0.25">
      <c r="A57" s="3" t="str">
        <f t="shared" si="41"/>
        <v>Option 8a - abandon maintenance, subscription in 2022 (permanent 50% discount)</v>
      </c>
      <c r="B57" s="18">
        <f t="shared" si="45"/>
        <v>0</v>
      </c>
      <c r="C57" s="18">
        <f t="shared" si="52"/>
        <v>0</v>
      </c>
      <c r="D57" s="18">
        <f t="shared" si="52"/>
        <v>0</v>
      </c>
      <c r="E57" s="18">
        <f t="shared" si="52"/>
        <v>0</v>
      </c>
      <c r="F57" s="18">
        <f t="shared" si="52"/>
        <v>0</v>
      </c>
      <c r="G57" s="20">
        <f t="shared" si="52"/>
        <v>163.04750000000004</v>
      </c>
      <c r="H57" s="20">
        <f t="shared" si="52"/>
        <v>293.48550000000012</v>
      </c>
      <c r="I57" s="20">
        <f t="shared" si="52"/>
        <v>404.76541875000015</v>
      </c>
      <c r="J57" s="20">
        <f t="shared" si="52"/>
        <v>504.46896500000025</v>
      </c>
      <c r="K57" s="20">
        <f t="shared" si="52"/>
        <v>597.25277535000021</v>
      </c>
    </row>
    <row r="58" spans="1:11" x14ac:dyDescent="0.25">
      <c r="A58" s="3" t="str">
        <f t="shared" si="41"/>
        <v>Option 9 - BricsCAD Pro with maintenance</v>
      </c>
      <c r="B58" s="21">
        <f t="shared" si="45"/>
        <v>880</v>
      </c>
      <c r="C58" s="2">
        <f t="shared" ref="C58:K58" si="53">C42/C$61</f>
        <v>569.25</v>
      </c>
      <c r="D58" s="2">
        <f t="shared" si="53"/>
        <v>474.2833333333333</v>
      </c>
      <c r="E58" s="2">
        <f t="shared" si="53"/>
        <v>433.90875</v>
      </c>
      <c r="F58" s="2">
        <f t="shared" si="53"/>
        <v>415.93970000000002</v>
      </c>
      <c r="G58" s="2">
        <f t="shared" si="53"/>
        <v>409.69472500000001</v>
      </c>
      <c r="H58" s="2">
        <f t="shared" si="53"/>
        <v>410.6407407142857</v>
      </c>
      <c r="I58" s="2">
        <f t="shared" si="53"/>
        <v>416.55421293750004</v>
      </c>
      <c r="J58" s="2">
        <f t="shared" si="53"/>
        <v>426.24189709444448</v>
      </c>
      <c r="K58" s="2">
        <f t="shared" si="53"/>
        <v>439.02947812350004</v>
      </c>
    </row>
    <row r="59" spans="1:11" x14ac:dyDescent="0.25">
      <c r="A59" s="3" t="str">
        <f t="shared" si="41"/>
        <v>Option 10 - BricsCAD Pro with maintenance in 2020</v>
      </c>
      <c r="B59" s="18">
        <f t="shared" si="45"/>
        <v>0</v>
      </c>
      <c r="C59" s="18">
        <f t="shared" ref="C59:K59" si="54">C43/C$61</f>
        <v>0</v>
      </c>
      <c r="D59" s="18">
        <f t="shared" si="54"/>
        <v>0</v>
      </c>
      <c r="E59" s="21">
        <f t="shared" si="54"/>
        <v>292.82000000000005</v>
      </c>
      <c r="F59" s="2">
        <f t="shared" si="54"/>
        <v>303.06870000000004</v>
      </c>
      <c r="G59" s="2">
        <f t="shared" si="54"/>
        <v>315.63555833333339</v>
      </c>
      <c r="H59" s="2">
        <f t="shared" si="54"/>
        <v>330.01859785714294</v>
      </c>
      <c r="I59" s="2">
        <f t="shared" si="54"/>
        <v>346.00983793750009</v>
      </c>
      <c r="J59" s="2">
        <f t="shared" si="54"/>
        <v>363.53578598333343</v>
      </c>
      <c r="K59" s="2">
        <f t="shared" si="54"/>
        <v>382.59397812350011</v>
      </c>
    </row>
    <row r="60" spans="1:11" ht="7.5" customHeight="1" x14ac:dyDescent="0.3">
      <c r="A60" s="5"/>
    </row>
    <row r="61" spans="1:11" x14ac:dyDescent="0.25">
      <c r="A61" s="3" t="s">
        <v>22</v>
      </c>
      <c r="B61" s="23">
        <v>1</v>
      </c>
      <c r="C61" s="23">
        <f>+B61+1</f>
        <v>2</v>
      </c>
      <c r="D61" s="23">
        <f t="shared" ref="D61:K61" si="55">+C61+1</f>
        <v>3</v>
      </c>
      <c r="E61" s="23">
        <f t="shared" si="55"/>
        <v>4</v>
      </c>
      <c r="F61" s="23">
        <f t="shared" si="55"/>
        <v>5</v>
      </c>
      <c r="G61" s="23">
        <f t="shared" si="55"/>
        <v>6</v>
      </c>
      <c r="H61" s="23">
        <f t="shared" si="55"/>
        <v>7</v>
      </c>
      <c r="I61" s="23">
        <f t="shared" si="55"/>
        <v>8</v>
      </c>
      <c r="J61" s="23">
        <f t="shared" si="55"/>
        <v>9</v>
      </c>
      <c r="K61" s="23">
        <f t="shared" si="55"/>
        <v>10</v>
      </c>
    </row>
    <row r="70" spans="2:2" x14ac:dyDescent="0.25">
      <c r="B70" s="4"/>
    </row>
    <row r="71" spans="2:2" x14ac:dyDescent="0.25">
      <c r="B71" s="4"/>
    </row>
    <row r="72" spans="2:2" x14ac:dyDescent="0.25">
      <c r="B72" s="4"/>
    </row>
    <row r="73" spans="2:2" x14ac:dyDescent="0.25">
      <c r="B73" s="4"/>
    </row>
    <row r="74" spans="2:2" x14ac:dyDescent="0.25">
      <c r="B74" s="4"/>
    </row>
    <row r="75" spans="2:2" x14ac:dyDescent="0.25">
      <c r="B75" s="4"/>
    </row>
    <row r="76" spans="2:2" x14ac:dyDescent="0.25">
      <c r="B76" s="4"/>
    </row>
    <row r="77" spans="2:2" x14ac:dyDescent="0.25">
      <c r="B77" s="4"/>
    </row>
    <row r="78" spans="2:2" x14ac:dyDescent="0.25">
      <c r="B78" s="4"/>
    </row>
    <row r="79" spans="2:2" x14ac:dyDescent="0.25">
      <c r="B79" s="4"/>
    </row>
    <row r="80" spans="2:2" x14ac:dyDescent="0.25">
      <c r="B80" s="4"/>
    </row>
    <row r="81" spans="2:2" x14ac:dyDescent="0.25">
      <c r="B81" s="4"/>
    </row>
    <row r="82" spans="2:2" x14ac:dyDescent="0.25">
      <c r="B82" s="4"/>
    </row>
    <row r="83" spans="2:2" x14ac:dyDescent="0.25">
      <c r="B83" s="4"/>
    </row>
    <row r="84" spans="2:2" x14ac:dyDescent="0.25">
      <c r="B84" s="4"/>
    </row>
  </sheetData>
  <sortState ref="B70:C82">
    <sortCondition ref="B70"/>
  </sortState>
  <mergeCells count="11">
    <mergeCell ref="M13:O13"/>
    <mergeCell ref="Q13:S13"/>
    <mergeCell ref="U13:W13"/>
    <mergeCell ref="E9:K9"/>
    <mergeCell ref="E4:K4"/>
    <mergeCell ref="E8:K8"/>
    <mergeCell ref="A3:B3"/>
    <mergeCell ref="D3:K3"/>
    <mergeCell ref="E5:K5"/>
    <mergeCell ref="E6:K6"/>
    <mergeCell ref="E7:K7"/>
  </mergeCells>
  <hyperlinks>
    <hyperlink ref="H1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6"/>
  <sheetViews>
    <sheetView workbookViewId="0"/>
  </sheetViews>
  <sheetFormatPr defaultRowHeight="15" x14ac:dyDescent="0.2"/>
  <cols>
    <col min="1" max="1" width="20.7109375" style="1" customWidth="1"/>
    <col min="2" max="16384" width="9.140625" style="1"/>
  </cols>
  <sheetData>
    <row r="2" spans="1:1" ht="16.5" thickBot="1" x14ac:dyDescent="0.3">
      <c r="A2" s="11" t="str">
        <f>Data!A13</f>
        <v>Annual Costs</v>
      </c>
    </row>
    <row r="34" spans="1:1" ht="16.5" thickBot="1" x14ac:dyDescent="0.3">
      <c r="A34" s="11" t="str">
        <f>Data!A29</f>
        <v>Cumulative Costs</v>
      </c>
    </row>
    <row r="66" spans="1:1" ht="16.5" thickBot="1" x14ac:dyDescent="0.3">
      <c r="A66" s="11" t="str">
        <f>Data!$A$45</f>
        <v>Average Annual Costs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Graphs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2013-09-09T23:47:14Z</dcterms:created>
  <dcterms:modified xsi:type="dcterms:W3CDTF">2017-03-17T06:12:53Z</dcterms:modified>
</cp:coreProperties>
</file>